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3.xml" ContentType="application/vnd.openxmlformats-officedocument.spreadsheetml.table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pourchet\Desktop\CPD EPS\Natation scolaire\2022-2023\"/>
    </mc:Choice>
  </mc:AlternateContent>
  <xr:revisionPtr revIDLastSave="0" documentId="13_ncr:1_{AB3872AC-31E1-4C74-9B9C-62FD6C967F62}" xr6:coauthVersionLast="36" xr6:coauthVersionMax="36" xr10:uidLastSave="{00000000-0000-0000-0000-000000000000}"/>
  <bookViews>
    <workbookView xWindow="0" yWindow="0" windowWidth="20490" windowHeight="7545" tabRatio="821" activeTab="5" xr2:uid="{00000000-000D-0000-FFFF-FFFF00000000}"/>
  </bookViews>
  <sheets>
    <sheet name="Paramètres" sheetId="15" r:id="rId1"/>
    <sheet name="Import élèves" sheetId="2" r:id="rId2"/>
    <sheet name="Saisie des compétences" sheetId="24" r:id="rId3"/>
    <sheet name="Compétences" sheetId="22" r:id="rId4"/>
    <sheet name="Sélection" sheetId="17" r:id="rId5"/>
    <sheet name="Liste pour éval" sheetId="21" r:id="rId6"/>
    <sheet name="Liste pour ASNS" sheetId="23" r:id="rId7"/>
    <sheet name="Bilan compétences" sheetId="18" r:id="rId8"/>
    <sheet name="ASNS" sheetId="19" r:id="rId9"/>
    <sheet name="Bilan" sheetId="6" state="hidden" r:id="rId10"/>
    <sheet name="ecoles" sheetId="9" state="hidden" r:id="rId11"/>
    <sheet name="Piscines" sheetId="13" state="hidden" r:id="rId12"/>
  </sheets>
  <definedNames>
    <definedName name="_xlnm._FilterDatabase" localSheetId="10" hidden="1">ecoles!$A$1:$D$1</definedName>
    <definedName name="_xlnm.Print_Area" localSheetId="8">ASNS!$B:$I</definedName>
    <definedName name="_xlnm.Print_Area" localSheetId="7">'Bilan compétences'!$B$1:$G$480</definedName>
    <definedName name="_xlnm.Print_Area" localSheetId="3">Compétences!$B$1:$F$36</definedName>
    <definedName name="_xlnm.Print_Area" localSheetId="6">'Liste pour ASNS'!$A$1:$O$52</definedName>
    <definedName name="_xlnm.Print_Area" localSheetId="5">'Liste pour éval'!$A$1:$AA$39</definedName>
  </definedNames>
  <calcPr calcId="191029"/>
</workbook>
</file>

<file path=xl/calcChain.xml><?xml version="1.0" encoding="utf-8"?>
<calcChain xmlns="http://schemas.openxmlformats.org/spreadsheetml/2006/main">
  <c r="G711" i="19" l="1"/>
  <c r="C711" i="19"/>
  <c r="C693" i="19"/>
  <c r="G675" i="19"/>
  <c r="C675" i="19"/>
  <c r="C657" i="19"/>
  <c r="G639" i="19"/>
  <c r="C639" i="19"/>
  <c r="C621" i="19"/>
  <c r="G603" i="19"/>
  <c r="C603" i="19"/>
  <c r="C585" i="19"/>
  <c r="G567" i="19"/>
  <c r="C567" i="19"/>
  <c r="C549" i="19"/>
  <c r="G531" i="19"/>
  <c r="C531" i="19"/>
  <c r="C513" i="19"/>
  <c r="G495" i="19"/>
  <c r="C495" i="19"/>
  <c r="C477" i="19"/>
  <c r="G459" i="19"/>
  <c r="C459" i="19"/>
  <c r="C441" i="19"/>
  <c r="G423" i="19"/>
  <c r="C423" i="19"/>
  <c r="C405" i="19"/>
  <c r="G387" i="19"/>
  <c r="C387" i="19"/>
  <c r="C369" i="19"/>
  <c r="G351" i="19"/>
  <c r="C351" i="19"/>
  <c r="C333" i="19"/>
  <c r="G315" i="19"/>
  <c r="C315" i="19"/>
  <c r="C297" i="19"/>
  <c r="G279" i="19"/>
  <c r="C279" i="19"/>
  <c r="C261" i="19"/>
  <c r="G243" i="19"/>
  <c r="C243" i="19"/>
  <c r="C225" i="19"/>
  <c r="G207" i="19"/>
  <c r="C207" i="19"/>
  <c r="C189" i="19"/>
  <c r="G171" i="19"/>
  <c r="C171" i="19"/>
  <c r="C153" i="19"/>
  <c r="G135" i="19"/>
  <c r="C135" i="19"/>
  <c r="C117" i="19"/>
  <c r="G99" i="19"/>
  <c r="C99" i="19"/>
  <c r="C81" i="19"/>
  <c r="G63" i="19"/>
  <c r="C63" i="19"/>
  <c r="C45" i="19"/>
  <c r="C46" i="13" l="1"/>
  <c r="B19" i="24" l="1"/>
  <c r="C19" i="24"/>
  <c r="D19" i="24"/>
  <c r="E19" i="24"/>
  <c r="F19" i="24"/>
  <c r="G19" i="24"/>
  <c r="B20" i="24"/>
  <c r="C20" i="24"/>
  <c r="D20" i="24"/>
  <c r="E20" i="24"/>
  <c r="F20" i="24"/>
  <c r="G20" i="24"/>
  <c r="B21" i="24"/>
  <c r="C21" i="24"/>
  <c r="D21" i="24"/>
  <c r="E21" i="24"/>
  <c r="F21" i="24"/>
  <c r="G21" i="24"/>
  <c r="B22" i="24"/>
  <c r="C22" i="24"/>
  <c r="D22" i="24"/>
  <c r="E22" i="24"/>
  <c r="F22" i="24"/>
  <c r="G22" i="24"/>
  <c r="B23" i="24"/>
  <c r="C23" i="24"/>
  <c r="D23" i="24"/>
  <c r="E23" i="24"/>
  <c r="F23" i="24"/>
  <c r="G23" i="24"/>
  <c r="B24" i="24"/>
  <c r="C24" i="24"/>
  <c r="D24" i="24"/>
  <c r="E24" i="24"/>
  <c r="F24" i="24"/>
  <c r="G24" i="24"/>
  <c r="B25" i="24"/>
  <c r="C25" i="24"/>
  <c r="D25" i="24"/>
  <c r="E25" i="24"/>
  <c r="F25" i="24"/>
  <c r="G25" i="24"/>
  <c r="B26" i="24"/>
  <c r="C26" i="24"/>
  <c r="D26" i="24"/>
  <c r="E26" i="24"/>
  <c r="F26" i="24"/>
  <c r="G26" i="24"/>
  <c r="B27" i="24"/>
  <c r="C27" i="24"/>
  <c r="D27" i="24"/>
  <c r="E27" i="24"/>
  <c r="F27" i="24"/>
  <c r="G27" i="24"/>
  <c r="B28" i="24"/>
  <c r="C28" i="24"/>
  <c r="D28" i="24"/>
  <c r="E28" i="24"/>
  <c r="F28" i="24"/>
  <c r="G28" i="24"/>
  <c r="B29" i="24"/>
  <c r="C29" i="24"/>
  <c r="D29" i="24"/>
  <c r="E29" i="24"/>
  <c r="F29" i="24"/>
  <c r="G29" i="24"/>
  <c r="B30" i="24"/>
  <c r="C30" i="24"/>
  <c r="D30" i="24"/>
  <c r="E30" i="24"/>
  <c r="F30" i="24"/>
  <c r="G30" i="24"/>
  <c r="B31" i="24"/>
  <c r="C31" i="24"/>
  <c r="D31" i="24"/>
  <c r="E31" i="24"/>
  <c r="F31" i="24"/>
  <c r="G31" i="24"/>
  <c r="B32" i="24"/>
  <c r="C32" i="24"/>
  <c r="D32" i="24"/>
  <c r="E32" i="24"/>
  <c r="F32" i="24"/>
  <c r="G32" i="24"/>
  <c r="B33" i="24"/>
  <c r="C33" i="24"/>
  <c r="D33" i="24"/>
  <c r="E33" i="24"/>
  <c r="F33" i="24"/>
  <c r="G33" i="24"/>
  <c r="B34" i="24"/>
  <c r="C34" i="24"/>
  <c r="D34" i="24"/>
  <c r="E34" i="24"/>
  <c r="F34" i="24"/>
  <c r="G34" i="24"/>
  <c r="B35" i="24"/>
  <c r="C35" i="24"/>
  <c r="D35" i="24"/>
  <c r="E35" i="24"/>
  <c r="F35" i="24"/>
  <c r="G35" i="24"/>
  <c r="B36" i="24"/>
  <c r="C36" i="24"/>
  <c r="D36" i="24"/>
  <c r="E36" i="24"/>
  <c r="F36" i="24"/>
  <c r="G36" i="24"/>
  <c r="B37" i="24"/>
  <c r="C37" i="24"/>
  <c r="D37" i="24"/>
  <c r="E37" i="24"/>
  <c r="F37" i="24"/>
  <c r="G37" i="24"/>
  <c r="B38" i="24"/>
  <c r="C38" i="24"/>
  <c r="D38" i="24"/>
  <c r="E38" i="24"/>
  <c r="F38" i="24"/>
  <c r="G38" i="24"/>
  <c r="B39" i="24"/>
  <c r="C39" i="24"/>
  <c r="D39" i="24"/>
  <c r="E39" i="24"/>
  <c r="F39" i="24"/>
  <c r="G39" i="24"/>
  <c r="B40" i="24"/>
  <c r="C40" i="24"/>
  <c r="D40" i="24"/>
  <c r="E40" i="24"/>
  <c r="F40" i="24"/>
  <c r="G40" i="24"/>
  <c r="B41" i="24"/>
  <c r="C41" i="24"/>
  <c r="D41" i="24"/>
  <c r="E41" i="24"/>
  <c r="F41" i="24"/>
  <c r="G41" i="24"/>
  <c r="B42" i="24"/>
  <c r="C42" i="24"/>
  <c r="D42" i="24"/>
  <c r="E42" i="24"/>
  <c r="F42" i="24"/>
  <c r="G42" i="24"/>
  <c r="B43" i="24"/>
  <c r="C43" i="24"/>
  <c r="D43" i="24"/>
  <c r="E43" i="24"/>
  <c r="F43" i="24"/>
  <c r="G43" i="24"/>
  <c r="B44" i="24"/>
  <c r="C44" i="24"/>
  <c r="D44" i="24"/>
  <c r="E44" i="24"/>
  <c r="F44" i="24"/>
  <c r="G44" i="24"/>
  <c r="B45" i="24"/>
  <c r="C45" i="24"/>
  <c r="D45" i="24"/>
  <c r="E45" i="24"/>
  <c r="F45" i="24"/>
  <c r="G45" i="24"/>
  <c r="B46" i="24"/>
  <c r="C46" i="24"/>
  <c r="D46" i="24"/>
  <c r="E46" i="24"/>
  <c r="F46" i="24"/>
  <c r="G46" i="24"/>
  <c r="B47" i="24"/>
  <c r="C47" i="24"/>
  <c r="D47" i="24"/>
  <c r="E47" i="24"/>
  <c r="F47" i="24"/>
  <c r="G47" i="24"/>
  <c r="B48" i="24"/>
  <c r="C48" i="24"/>
  <c r="D48" i="24"/>
  <c r="E48" i="24"/>
  <c r="F48" i="24"/>
  <c r="G48" i="24"/>
  <c r="B49" i="24"/>
  <c r="C49" i="24"/>
  <c r="D49" i="24"/>
  <c r="E49" i="24"/>
  <c r="F49" i="24"/>
  <c r="G49" i="24"/>
  <c r="B50" i="24"/>
  <c r="C50" i="24"/>
  <c r="D50" i="24"/>
  <c r="E50" i="24"/>
  <c r="F50" i="24"/>
  <c r="G50" i="24"/>
  <c r="B51" i="24"/>
  <c r="C51" i="24"/>
  <c r="D51" i="24"/>
  <c r="E51" i="24"/>
  <c r="F51" i="24"/>
  <c r="G51" i="24"/>
  <c r="B52" i="24"/>
  <c r="C52" i="24"/>
  <c r="D52" i="24"/>
  <c r="E52" i="24"/>
  <c r="F52" i="24"/>
  <c r="G52" i="24"/>
  <c r="B53" i="24"/>
  <c r="C53" i="24"/>
  <c r="D53" i="24"/>
  <c r="E53" i="24"/>
  <c r="F53" i="24"/>
  <c r="G53" i="24"/>
  <c r="B54" i="24"/>
  <c r="C54" i="24"/>
  <c r="D54" i="24"/>
  <c r="E54" i="24"/>
  <c r="F54" i="24"/>
  <c r="G54" i="24"/>
  <c r="B55" i="24"/>
  <c r="C55" i="24"/>
  <c r="D55" i="24"/>
  <c r="E55" i="24"/>
  <c r="F55" i="24"/>
  <c r="G55" i="24"/>
  <c r="B56" i="24"/>
  <c r="C56" i="24"/>
  <c r="D56" i="24"/>
  <c r="E56" i="24"/>
  <c r="F56" i="24"/>
  <c r="G56" i="24"/>
  <c r="B57" i="24"/>
  <c r="C57" i="24"/>
  <c r="D57" i="24"/>
  <c r="E57" i="24"/>
  <c r="F57" i="24"/>
  <c r="G57" i="24"/>
  <c r="B58" i="24"/>
  <c r="C58" i="24"/>
  <c r="D58" i="24"/>
  <c r="E58" i="24"/>
  <c r="F58" i="24"/>
  <c r="G58" i="24"/>
  <c r="B59" i="24"/>
  <c r="C59" i="24"/>
  <c r="D59" i="24"/>
  <c r="E59" i="24"/>
  <c r="F59" i="24"/>
  <c r="G59" i="24"/>
  <c r="B60" i="24"/>
  <c r="C60" i="24"/>
  <c r="D60" i="24"/>
  <c r="E60" i="24"/>
  <c r="F60" i="24"/>
  <c r="G60" i="24"/>
  <c r="B61" i="24"/>
  <c r="C61" i="24"/>
  <c r="D61" i="24"/>
  <c r="E61" i="24"/>
  <c r="F61" i="24"/>
  <c r="G61" i="24"/>
  <c r="B62" i="24"/>
  <c r="C62" i="24"/>
  <c r="D62" i="24"/>
  <c r="E62" i="24"/>
  <c r="F62" i="24"/>
  <c r="G62" i="24"/>
  <c r="B63" i="24"/>
  <c r="C63" i="24"/>
  <c r="D63" i="24"/>
  <c r="E63" i="24"/>
  <c r="F63" i="24"/>
  <c r="G63" i="24"/>
  <c r="B64" i="24"/>
  <c r="C64" i="24"/>
  <c r="D64" i="24"/>
  <c r="E64" i="24"/>
  <c r="F64" i="24"/>
  <c r="G64" i="24"/>
  <c r="B65" i="24"/>
  <c r="C65" i="24"/>
  <c r="D65" i="24"/>
  <c r="E65" i="24"/>
  <c r="F65" i="24"/>
  <c r="G65" i="24"/>
  <c r="B66" i="24"/>
  <c r="C66" i="24"/>
  <c r="D66" i="24"/>
  <c r="E66" i="24"/>
  <c r="F66" i="24"/>
  <c r="G66" i="24"/>
  <c r="B67" i="24"/>
  <c r="C67" i="24"/>
  <c r="D67" i="24"/>
  <c r="E67" i="24"/>
  <c r="F67" i="24"/>
  <c r="G67" i="24"/>
  <c r="B68" i="24"/>
  <c r="C68" i="24"/>
  <c r="D68" i="24"/>
  <c r="E68" i="24"/>
  <c r="F68" i="24"/>
  <c r="G68" i="24"/>
  <c r="B69" i="24"/>
  <c r="C69" i="24"/>
  <c r="D69" i="24"/>
  <c r="E69" i="24"/>
  <c r="F69" i="24"/>
  <c r="G69" i="24"/>
  <c r="B70" i="24"/>
  <c r="C70" i="24"/>
  <c r="D70" i="24"/>
  <c r="E70" i="24"/>
  <c r="F70" i="24"/>
  <c r="G70" i="24"/>
  <c r="B71" i="24"/>
  <c r="C71" i="24"/>
  <c r="D71" i="24"/>
  <c r="E71" i="24"/>
  <c r="F71" i="24"/>
  <c r="G71" i="24"/>
  <c r="B72" i="24"/>
  <c r="C72" i="24"/>
  <c r="D72" i="24"/>
  <c r="E72" i="24"/>
  <c r="F72" i="24"/>
  <c r="G72" i="24"/>
  <c r="B73" i="24"/>
  <c r="C73" i="24"/>
  <c r="D73" i="24"/>
  <c r="E73" i="24"/>
  <c r="F73" i="24"/>
  <c r="G73" i="24"/>
  <c r="B74" i="24"/>
  <c r="C74" i="24"/>
  <c r="D74" i="24"/>
  <c r="E74" i="24"/>
  <c r="F74" i="24"/>
  <c r="G74" i="24"/>
  <c r="B75" i="24"/>
  <c r="C75" i="24"/>
  <c r="D75" i="24"/>
  <c r="E75" i="24"/>
  <c r="F75" i="24"/>
  <c r="G75" i="24"/>
  <c r="B76" i="24"/>
  <c r="C76" i="24"/>
  <c r="D76" i="24"/>
  <c r="E76" i="24"/>
  <c r="F76" i="24"/>
  <c r="G76" i="24"/>
  <c r="B77" i="24"/>
  <c r="C77" i="24"/>
  <c r="D77" i="24"/>
  <c r="E77" i="24"/>
  <c r="F77" i="24"/>
  <c r="G77" i="24"/>
  <c r="B78" i="24"/>
  <c r="C78" i="24"/>
  <c r="D78" i="24"/>
  <c r="E78" i="24"/>
  <c r="F78" i="24"/>
  <c r="G78" i="24"/>
  <c r="B79" i="24"/>
  <c r="C79" i="24"/>
  <c r="D79" i="24"/>
  <c r="E79" i="24"/>
  <c r="F79" i="24"/>
  <c r="G79" i="24"/>
  <c r="B80" i="24"/>
  <c r="C80" i="24"/>
  <c r="D80" i="24"/>
  <c r="E80" i="24"/>
  <c r="F80" i="24"/>
  <c r="G80" i="24"/>
  <c r="B81" i="24"/>
  <c r="C81" i="24"/>
  <c r="D81" i="24"/>
  <c r="E81" i="24"/>
  <c r="F81" i="24"/>
  <c r="G81" i="24"/>
  <c r="B82" i="24"/>
  <c r="C82" i="24"/>
  <c r="D82" i="24"/>
  <c r="E82" i="24"/>
  <c r="F82" i="24"/>
  <c r="G82" i="24"/>
  <c r="B83" i="24"/>
  <c r="C83" i="24"/>
  <c r="D83" i="24"/>
  <c r="E83" i="24"/>
  <c r="F83" i="24"/>
  <c r="G83" i="24"/>
  <c r="B84" i="24"/>
  <c r="C84" i="24"/>
  <c r="D84" i="24"/>
  <c r="E84" i="24"/>
  <c r="F84" i="24"/>
  <c r="G84" i="24"/>
  <c r="B85" i="24"/>
  <c r="C85" i="24"/>
  <c r="D85" i="24"/>
  <c r="E85" i="24"/>
  <c r="F85" i="24"/>
  <c r="G85" i="24"/>
  <c r="B86" i="24"/>
  <c r="C86" i="24"/>
  <c r="D86" i="24"/>
  <c r="E86" i="24"/>
  <c r="F86" i="24"/>
  <c r="G86" i="24"/>
  <c r="B87" i="24"/>
  <c r="C87" i="24"/>
  <c r="D87" i="24"/>
  <c r="E87" i="24"/>
  <c r="F87" i="24"/>
  <c r="G87" i="24"/>
  <c r="B88" i="24"/>
  <c r="C88" i="24"/>
  <c r="D88" i="24"/>
  <c r="E88" i="24"/>
  <c r="F88" i="24"/>
  <c r="G88" i="24"/>
  <c r="B89" i="24"/>
  <c r="C89" i="24"/>
  <c r="D89" i="24"/>
  <c r="E89" i="24"/>
  <c r="F89" i="24"/>
  <c r="G89" i="24"/>
  <c r="B90" i="24"/>
  <c r="C90" i="24"/>
  <c r="D90" i="24"/>
  <c r="E90" i="24"/>
  <c r="F90" i="24"/>
  <c r="G90" i="24"/>
  <c r="B91" i="24"/>
  <c r="C91" i="24"/>
  <c r="D91" i="24"/>
  <c r="E91" i="24"/>
  <c r="F91" i="24"/>
  <c r="G91" i="24"/>
  <c r="B92" i="24"/>
  <c r="C92" i="24"/>
  <c r="D92" i="24"/>
  <c r="E92" i="24"/>
  <c r="F92" i="24"/>
  <c r="G92" i="24"/>
  <c r="B93" i="24"/>
  <c r="C93" i="24"/>
  <c r="D93" i="24"/>
  <c r="E93" i="24"/>
  <c r="F93" i="24"/>
  <c r="G93" i="24"/>
  <c r="B94" i="24"/>
  <c r="C94" i="24"/>
  <c r="D94" i="24"/>
  <c r="E94" i="24"/>
  <c r="F94" i="24"/>
  <c r="G94" i="24"/>
  <c r="B95" i="24"/>
  <c r="C95" i="24"/>
  <c r="D95" i="24"/>
  <c r="E95" i="24"/>
  <c r="F95" i="24"/>
  <c r="G95" i="24"/>
  <c r="B96" i="24"/>
  <c r="C96" i="24"/>
  <c r="D96" i="24"/>
  <c r="E96" i="24"/>
  <c r="F96" i="24"/>
  <c r="G96" i="24"/>
  <c r="B97" i="24"/>
  <c r="C97" i="24"/>
  <c r="D97" i="24"/>
  <c r="E97" i="24"/>
  <c r="F97" i="24"/>
  <c r="G97" i="24"/>
  <c r="B98" i="24"/>
  <c r="C98" i="24"/>
  <c r="D98" i="24"/>
  <c r="E98" i="24"/>
  <c r="F98" i="24"/>
  <c r="G98" i="24"/>
  <c r="B99" i="24"/>
  <c r="C99" i="24"/>
  <c r="D99" i="24"/>
  <c r="E99" i="24"/>
  <c r="F99" i="24"/>
  <c r="G99" i="24"/>
  <c r="B100" i="24"/>
  <c r="C100" i="24"/>
  <c r="D100" i="24"/>
  <c r="E100" i="24"/>
  <c r="F100" i="24"/>
  <c r="G100" i="24"/>
  <c r="B101" i="24"/>
  <c r="C101" i="24"/>
  <c r="D101" i="24"/>
  <c r="E101" i="24"/>
  <c r="F101" i="24"/>
  <c r="G101" i="24"/>
  <c r="B102" i="24"/>
  <c r="C102" i="24"/>
  <c r="D102" i="24"/>
  <c r="E102" i="24"/>
  <c r="F102" i="24"/>
  <c r="G102" i="24"/>
  <c r="B103" i="24"/>
  <c r="C103" i="24"/>
  <c r="D103" i="24"/>
  <c r="E103" i="24"/>
  <c r="F103" i="24"/>
  <c r="G103" i="24"/>
  <c r="B104" i="24"/>
  <c r="C104" i="24"/>
  <c r="D104" i="24"/>
  <c r="E104" i="24"/>
  <c r="F104" i="24"/>
  <c r="G104" i="24"/>
  <c r="B105" i="24"/>
  <c r="C105" i="24"/>
  <c r="D105" i="24"/>
  <c r="E105" i="24"/>
  <c r="F105" i="24"/>
  <c r="G105" i="24"/>
  <c r="B106" i="24"/>
  <c r="C106" i="24"/>
  <c r="D106" i="24"/>
  <c r="E106" i="24"/>
  <c r="F106" i="24"/>
  <c r="G106" i="24"/>
  <c r="B107" i="24"/>
  <c r="C107" i="24"/>
  <c r="D107" i="24"/>
  <c r="E107" i="24"/>
  <c r="F107" i="24"/>
  <c r="G107" i="24"/>
  <c r="B108" i="24"/>
  <c r="C108" i="24"/>
  <c r="D108" i="24"/>
  <c r="E108" i="24"/>
  <c r="F108" i="24"/>
  <c r="G108" i="24"/>
  <c r="B109" i="24"/>
  <c r="C109" i="24"/>
  <c r="D109" i="24"/>
  <c r="E109" i="24"/>
  <c r="F109" i="24"/>
  <c r="G109" i="24"/>
  <c r="B110" i="24"/>
  <c r="C110" i="24"/>
  <c r="D110" i="24"/>
  <c r="E110" i="24"/>
  <c r="F110" i="24"/>
  <c r="G110" i="24"/>
  <c r="B111" i="24"/>
  <c r="C111" i="24"/>
  <c r="D111" i="24"/>
  <c r="E111" i="24"/>
  <c r="F111" i="24"/>
  <c r="G111" i="24"/>
  <c r="B112" i="24"/>
  <c r="C112" i="24"/>
  <c r="D112" i="24"/>
  <c r="E112" i="24"/>
  <c r="F112" i="24"/>
  <c r="G112" i="24"/>
  <c r="B113" i="24"/>
  <c r="C113" i="24"/>
  <c r="D113" i="24"/>
  <c r="E113" i="24"/>
  <c r="F113" i="24"/>
  <c r="G113" i="24"/>
  <c r="B114" i="24"/>
  <c r="C114" i="24"/>
  <c r="D114" i="24"/>
  <c r="E114" i="24"/>
  <c r="F114" i="24"/>
  <c r="G114" i="24"/>
  <c r="B115" i="24"/>
  <c r="C115" i="24"/>
  <c r="D115" i="24"/>
  <c r="E115" i="24"/>
  <c r="F115" i="24"/>
  <c r="G115" i="24"/>
  <c r="B116" i="24"/>
  <c r="C116" i="24"/>
  <c r="D116" i="24"/>
  <c r="E116" i="24"/>
  <c r="F116" i="24"/>
  <c r="G116" i="24"/>
  <c r="B117" i="24"/>
  <c r="C117" i="24"/>
  <c r="D117" i="24"/>
  <c r="E117" i="24"/>
  <c r="F117" i="24"/>
  <c r="G117" i="24"/>
  <c r="B118" i="24"/>
  <c r="C118" i="24"/>
  <c r="D118" i="24"/>
  <c r="E118" i="24"/>
  <c r="F118" i="24"/>
  <c r="G118" i="24"/>
  <c r="B119" i="24"/>
  <c r="C119" i="24"/>
  <c r="D119" i="24"/>
  <c r="E119" i="24"/>
  <c r="F119" i="24"/>
  <c r="G119" i="24"/>
  <c r="B120" i="24"/>
  <c r="C120" i="24"/>
  <c r="D120" i="24"/>
  <c r="E120" i="24"/>
  <c r="F120" i="24"/>
  <c r="G120" i="24"/>
  <c r="B121" i="24"/>
  <c r="C121" i="24"/>
  <c r="D121" i="24"/>
  <c r="E121" i="24"/>
  <c r="F121" i="24"/>
  <c r="G121" i="24"/>
  <c r="B122" i="24"/>
  <c r="C122" i="24"/>
  <c r="D122" i="24"/>
  <c r="E122" i="24"/>
  <c r="F122" i="24"/>
  <c r="G122" i="24"/>
  <c r="B123" i="24"/>
  <c r="C123" i="24"/>
  <c r="D123" i="24"/>
  <c r="E123" i="24"/>
  <c r="F123" i="24"/>
  <c r="G123" i="24"/>
  <c r="B124" i="24"/>
  <c r="C124" i="24"/>
  <c r="D124" i="24"/>
  <c r="E124" i="24"/>
  <c r="F124" i="24"/>
  <c r="G124" i="24"/>
  <c r="B125" i="24"/>
  <c r="C125" i="24"/>
  <c r="D125" i="24"/>
  <c r="E125" i="24"/>
  <c r="F125" i="24"/>
  <c r="G125" i="24"/>
  <c r="B126" i="24"/>
  <c r="C126" i="24"/>
  <c r="D126" i="24"/>
  <c r="E126" i="24"/>
  <c r="F126" i="24"/>
  <c r="G126" i="24"/>
  <c r="B127" i="24"/>
  <c r="C127" i="24"/>
  <c r="D127" i="24"/>
  <c r="E127" i="24"/>
  <c r="F127" i="24"/>
  <c r="G127" i="24"/>
  <c r="B128" i="24"/>
  <c r="C128" i="24"/>
  <c r="D128" i="24"/>
  <c r="E128" i="24"/>
  <c r="F128" i="24"/>
  <c r="G128" i="24"/>
  <c r="B129" i="24"/>
  <c r="C129" i="24"/>
  <c r="D129" i="24"/>
  <c r="E129" i="24"/>
  <c r="F129" i="24"/>
  <c r="G129" i="24"/>
  <c r="B130" i="24"/>
  <c r="C130" i="24"/>
  <c r="D130" i="24"/>
  <c r="E130" i="24"/>
  <c r="F130" i="24"/>
  <c r="G130" i="24"/>
  <c r="B131" i="24"/>
  <c r="C131" i="24"/>
  <c r="D131" i="24"/>
  <c r="E131" i="24"/>
  <c r="F131" i="24"/>
  <c r="G131" i="24"/>
  <c r="B132" i="24"/>
  <c r="C132" i="24"/>
  <c r="D132" i="24"/>
  <c r="E132" i="24"/>
  <c r="F132" i="24"/>
  <c r="G132" i="24"/>
  <c r="B133" i="24"/>
  <c r="C133" i="24"/>
  <c r="D133" i="24"/>
  <c r="E133" i="24"/>
  <c r="F133" i="24"/>
  <c r="G133" i="24"/>
  <c r="B134" i="24"/>
  <c r="C134" i="24"/>
  <c r="D134" i="24"/>
  <c r="E134" i="24"/>
  <c r="F134" i="24"/>
  <c r="G134" i="24"/>
  <c r="B135" i="24"/>
  <c r="C135" i="24"/>
  <c r="D135" i="24"/>
  <c r="E135" i="24"/>
  <c r="F135" i="24"/>
  <c r="G135" i="24"/>
  <c r="B136" i="24"/>
  <c r="C136" i="24"/>
  <c r="D136" i="24"/>
  <c r="E136" i="24"/>
  <c r="F136" i="24"/>
  <c r="G136" i="24"/>
  <c r="B137" i="24"/>
  <c r="C137" i="24"/>
  <c r="D137" i="24"/>
  <c r="E137" i="24"/>
  <c r="F137" i="24"/>
  <c r="G137" i="24"/>
  <c r="B138" i="24"/>
  <c r="C138" i="24"/>
  <c r="D138" i="24"/>
  <c r="E138" i="24"/>
  <c r="F138" i="24"/>
  <c r="G138" i="24"/>
  <c r="B139" i="24"/>
  <c r="C139" i="24"/>
  <c r="D139" i="24"/>
  <c r="E139" i="24"/>
  <c r="F139" i="24"/>
  <c r="G139" i="24"/>
  <c r="B140" i="24"/>
  <c r="C140" i="24"/>
  <c r="D140" i="24"/>
  <c r="E140" i="24"/>
  <c r="F140" i="24"/>
  <c r="G140" i="24"/>
  <c r="B141" i="24"/>
  <c r="C141" i="24"/>
  <c r="D141" i="24"/>
  <c r="E141" i="24"/>
  <c r="F141" i="24"/>
  <c r="G141" i="24"/>
  <c r="B142" i="24"/>
  <c r="C142" i="24"/>
  <c r="D142" i="24"/>
  <c r="E142" i="24"/>
  <c r="F142" i="24"/>
  <c r="G142" i="24"/>
  <c r="B143" i="24"/>
  <c r="C143" i="24"/>
  <c r="D143" i="24"/>
  <c r="E143" i="24"/>
  <c r="F143" i="24"/>
  <c r="G143" i="24"/>
  <c r="B144" i="24"/>
  <c r="C144" i="24"/>
  <c r="D144" i="24"/>
  <c r="E144" i="24"/>
  <c r="F144" i="24"/>
  <c r="G144" i="24"/>
  <c r="B145" i="24"/>
  <c r="C145" i="24"/>
  <c r="D145" i="24"/>
  <c r="E145" i="24"/>
  <c r="F145" i="24"/>
  <c r="G145" i="24"/>
  <c r="B146" i="24"/>
  <c r="C146" i="24"/>
  <c r="D146" i="24"/>
  <c r="E146" i="24"/>
  <c r="F146" i="24"/>
  <c r="G146" i="24"/>
  <c r="B147" i="24"/>
  <c r="C147" i="24"/>
  <c r="D147" i="24"/>
  <c r="E147" i="24"/>
  <c r="F147" i="24"/>
  <c r="G147" i="24"/>
  <c r="B148" i="24"/>
  <c r="C148" i="24"/>
  <c r="D148" i="24"/>
  <c r="E148" i="24"/>
  <c r="F148" i="24"/>
  <c r="G148" i="24"/>
  <c r="B149" i="24"/>
  <c r="C149" i="24"/>
  <c r="D149" i="24"/>
  <c r="E149" i="24"/>
  <c r="F149" i="24"/>
  <c r="G149" i="24"/>
  <c r="B150" i="24"/>
  <c r="C150" i="24"/>
  <c r="D150" i="24"/>
  <c r="E150" i="24"/>
  <c r="F150" i="24"/>
  <c r="G150" i="24"/>
  <c r="B151" i="24"/>
  <c r="C151" i="24"/>
  <c r="D151" i="24"/>
  <c r="E151" i="24"/>
  <c r="F151" i="24"/>
  <c r="G151" i="24"/>
  <c r="B152" i="24"/>
  <c r="C152" i="24"/>
  <c r="D152" i="24"/>
  <c r="E152" i="24"/>
  <c r="F152" i="24"/>
  <c r="G152" i="24"/>
  <c r="B153" i="24"/>
  <c r="C153" i="24"/>
  <c r="D153" i="24"/>
  <c r="E153" i="24"/>
  <c r="F153" i="24"/>
  <c r="G153" i="24"/>
  <c r="B154" i="24"/>
  <c r="C154" i="24"/>
  <c r="D154" i="24"/>
  <c r="E154" i="24"/>
  <c r="F154" i="24"/>
  <c r="G154" i="24"/>
  <c r="B155" i="24"/>
  <c r="C155" i="24"/>
  <c r="D155" i="24"/>
  <c r="E155" i="24"/>
  <c r="F155" i="24"/>
  <c r="G155" i="24"/>
  <c r="B156" i="24"/>
  <c r="C156" i="24"/>
  <c r="D156" i="24"/>
  <c r="E156" i="24"/>
  <c r="F156" i="24"/>
  <c r="G156" i="24"/>
  <c r="B157" i="24"/>
  <c r="C157" i="24"/>
  <c r="D157" i="24"/>
  <c r="E157" i="24"/>
  <c r="F157" i="24"/>
  <c r="G157" i="24"/>
  <c r="B158" i="24"/>
  <c r="C158" i="24"/>
  <c r="D158" i="24"/>
  <c r="E158" i="24"/>
  <c r="F158" i="24"/>
  <c r="G158" i="24"/>
  <c r="B159" i="24"/>
  <c r="C159" i="24"/>
  <c r="D159" i="24"/>
  <c r="E159" i="24"/>
  <c r="F159" i="24"/>
  <c r="G159" i="24"/>
  <c r="B160" i="24"/>
  <c r="C160" i="24"/>
  <c r="D160" i="24"/>
  <c r="E160" i="24"/>
  <c r="F160" i="24"/>
  <c r="G160" i="24"/>
  <c r="B161" i="24"/>
  <c r="C161" i="24"/>
  <c r="D161" i="24"/>
  <c r="E161" i="24"/>
  <c r="F161" i="24"/>
  <c r="G161" i="24"/>
  <c r="B162" i="24"/>
  <c r="C162" i="24"/>
  <c r="D162" i="24"/>
  <c r="E162" i="24"/>
  <c r="F162" i="24"/>
  <c r="G162" i="24"/>
  <c r="B163" i="24"/>
  <c r="C163" i="24"/>
  <c r="D163" i="24"/>
  <c r="E163" i="24"/>
  <c r="F163" i="24"/>
  <c r="G163" i="24"/>
  <c r="B164" i="24"/>
  <c r="C164" i="24"/>
  <c r="D164" i="24"/>
  <c r="E164" i="24"/>
  <c r="F164" i="24"/>
  <c r="G164" i="24"/>
  <c r="B165" i="24"/>
  <c r="C165" i="24"/>
  <c r="D165" i="24"/>
  <c r="E165" i="24"/>
  <c r="F165" i="24"/>
  <c r="G165" i="24"/>
  <c r="B166" i="24"/>
  <c r="C166" i="24"/>
  <c r="D166" i="24"/>
  <c r="E166" i="24"/>
  <c r="F166" i="24"/>
  <c r="G166" i="24"/>
  <c r="B167" i="24"/>
  <c r="C167" i="24"/>
  <c r="D167" i="24"/>
  <c r="E167" i="24"/>
  <c r="F167" i="24"/>
  <c r="G167" i="24"/>
  <c r="B168" i="24"/>
  <c r="C168" i="24"/>
  <c r="D168" i="24"/>
  <c r="E168" i="24"/>
  <c r="F168" i="24"/>
  <c r="G168" i="24"/>
  <c r="B169" i="24"/>
  <c r="C169" i="24"/>
  <c r="D169" i="24"/>
  <c r="E169" i="24"/>
  <c r="F169" i="24"/>
  <c r="G169" i="24"/>
  <c r="B170" i="24"/>
  <c r="C170" i="24"/>
  <c r="D170" i="24"/>
  <c r="E170" i="24"/>
  <c r="F170" i="24"/>
  <c r="G170" i="24"/>
  <c r="B171" i="24"/>
  <c r="C171" i="24"/>
  <c r="D171" i="24"/>
  <c r="E171" i="24"/>
  <c r="F171" i="24"/>
  <c r="G171" i="24"/>
  <c r="B172" i="24"/>
  <c r="C172" i="24"/>
  <c r="D172" i="24"/>
  <c r="E172" i="24"/>
  <c r="F172" i="24"/>
  <c r="G172" i="24"/>
  <c r="B173" i="24"/>
  <c r="C173" i="24"/>
  <c r="D173" i="24"/>
  <c r="E173" i="24"/>
  <c r="F173" i="24"/>
  <c r="G173" i="24"/>
  <c r="B174" i="24"/>
  <c r="C174" i="24"/>
  <c r="D174" i="24"/>
  <c r="E174" i="24"/>
  <c r="F174" i="24"/>
  <c r="G174" i="24"/>
  <c r="B175" i="24"/>
  <c r="C175" i="24"/>
  <c r="D175" i="24"/>
  <c r="E175" i="24"/>
  <c r="F175" i="24"/>
  <c r="G175" i="24"/>
  <c r="B176" i="24"/>
  <c r="C176" i="24"/>
  <c r="D176" i="24"/>
  <c r="E176" i="24"/>
  <c r="F176" i="24"/>
  <c r="G176" i="24"/>
  <c r="B177" i="24"/>
  <c r="C177" i="24"/>
  <c r="D177" i="24"/>
  <c r="E177" i="24"/>
  <c r="F177" i="24"/>
  <c r="G177" i="24"/>
  <c r="B178" i="24"/>
  <c r="C178" i="24"/>
  <c r="D178" i="24"/>
  <c r="E178" i="24"/>
  <c r="F178" i="24"/>
  <c r="G178" i="24"/>
  <c r="B179" i="24"/>
  <c r="C179" i="24"/>
  <c r="D179" i="24"/>
  <c r="E179" i="24"/>
  <c r="F179" i="24"/>
  <c r="G179" i="24"/>
  <c r="B180" i="24"/>
  <c r="C180" i="24"/>
  <c r="D180" i="24"/>
  <c r="E180" i="24"/>
  <c r="F180" i="24"/>
  <c r="G180" i="24"/>
  <c r="B181" i="24"/>
  <c r="C181" i="24"/>
  <c r="D181" i="24"/>
  <c r="E181" i="24"/>
  <c r="F181" i="24"/>
  <c r="G181" i="24"/>
  <c r="B182" i="24"/>
  <c r="C182" i="24"/>
  <c r="D182" i="24"/>
  <c r="E182" i="24"/>
  <c r="F182" i="24"/>
  <c r="G182" i="24"/>
  <c r="B183" i="24"/>
  <c r="C183" i="24"/>
  <c r="D183" i="24"/>
  <c r="E183" i="24"/>
  <c r="F183" i="24"/>
  <c r="G183" i="24"/>
  <c r="B184" i="24"/>
  <c r="C184" i="24"/>
  <c r="D184" i="24"/>
  <c r="E184" i="24"/>
  <c r="F184" i="24"/>
  <c r="G184" i="24"/>
  <c r="B185" i="24"/>
  <c r="C185" i="24"/>
  <c r="D185" i="24"/>
  <c r="E185" i="24"/>
  <c r="F185" i="24"/>
  <c r="G185" i="24"/>
  <c r="B186" i="24"/>
  <c r="C186" i="24"/>
  <c r="D186" i="24"/>
  <c r="E186" i="24"/>
  <c r="F186" i="24"/>
  <c r="G186" i="24"/>
  <c r="B187" i="24"/>
  <c r="C187" i="24"/>
  <c r="D187" i="24"/>
  <c r="E187" i="24"/>
  <c r="F187" i="24"/>
  <c r="G187" i="24"/>
  <c r="B188" i="24"/>
  <c r="C188" i="24"/>
  <c r="D188" i="24"/>
  <c r="E188" i="24"/>
  <c r="F188" i="24"/>
  <c r="G188" i="24"/>
  <c r="B189" i="24"/>
  <c r="C189" i="24"/>
  <c r="D189" i="24"/>
  <c r="E189" i="24"/>
  <c r="F189" i="24"/>
  <c r="G189" i="24"/>
  <c r="B190" i="24"/>
  <c r="C190" i="24"/>
  <c r="D190" i="24"/>
  <c r="E190" i="24"/>
  <c r="F190" i="24"/>
  <c r="G190" i="24"/>
  <c r="B191" i="24"/>
  <c r="C191" i="24"/>
  <c r="D191" i="24"/>
  <c r="E191" i="24"/>
  <c r="F191" i="24"/>
  <c r="G191" i="24"/>
  <c r="B192" i="24"/>
  <c r="C192" i="24"/>
  <c r="D192" i="24"/>
  <c r="E192" i="24"/>
  <c r="F192" i="24"/>
  <c r="G192" i="24"/>
  <c r="B193" i="24"/>
  <c r="C193" i="24"/>
  <c r="D193" i="24"/>
  <c r="E193" i="24"/>
  <c r="F193" i="24"/>
  <c r="G193" i="24"/>
  <c r="B194" i="24"/>
  <c r="C194" i="24"/>
  <c r="D194" i="24"/>
  <c r="E194" i="24"/>
  <c r="F194" i="24"/>
  <c r="G194" i="24"/>
  <c r="B195" i="24"/>
  <c r="C195" i="24"/>
  <c r="D195" i="24"/>
  <c r="E195" i="24"/>
  <c r="F195" i="24"/>
  <c r="G195" i="24"/>
  <c r="B196" i="24"/>
  <c r="C196" i="24"/>
  <c r="D196" i="24"/>
  <c r="E196" i="24"/>
  <c r="F196" i="24"/>
  <c r="G196" i="24"/>
  <c r="B197" i="24"/>
  <c r="C197" i="24"/>
  <c r="D197" i="24"/>
  <c r="E197" i="24"/>
  <c r="F197" i="24"/>
  <c r="G197" i="24"/>
  <c r="B198" i="24"/>
  <c r="C198" i="24"/>
  <c r="D198" i="24"/>
  <c r="E198" i="24"/>
  <c r="F198" i="24"/>
  <c r="G198" i="24"/>
  <c r="B199" i="24"/>
  <c r="C199" i="24"/>
  <c r="D199" i="24"/>
  <c r="E199" i="24"/>
  <c r="F199" i="24"/>
  <c r="G199" i="24"/>
  <c r="B200" i="24"/>
  <c r="C200" i="24"/>
  <c r="D200" i="24"/>
  <c r="E200" i="24"/>
  <c r="F200" i="24"/>
  <c r="G200" i="24"/>
  <c r="B201" i="24"/>
  <c r="C201" i="24"/>
  <c r="D201" i="24"/>
  <c r="E201" i="24"/>
  <c r="F201" i="24"/>
  <c r="G201" i="24"/>
  <c r="B202" i="24"/>
  <c r="C202" i="24"/>
  <c r="D202" i="24"/>
  <c r="E202" i="24"/>
  <c r="F202" i="24"/>
  <c r="G202" i="24"/>
  <c r="B203" i="24"/>
  <c r="C203" i="24"/>
  <c r="D203" i="24"/>
  <c r="E203" i="24"/>
  <c r="F203" i="24"/>
  <c r="G203" i="24"/>
  <c r="B204" i="24"/>
  <c r="C204" i="24"/>
  <c r="D204" i="24"/>
  <c r="E204" i="24"/>
  <c r="F204" i="24"/>
  <c r="G204" i="24"/>
  <c r="B205" i="24"/>
  <c r="C205" i="24"/>
  <c r="D205" i="24"/>
  <c r="E205" i="24"/>
  <c r="F205" i="24"/>
  <c r="G205" i="24"/>
  <c r="B206" i="24"/>
  <c r="C206" i="24"/>
  <c r="D206" i="24"/>
  <c r="E206" i="24"/>
  <c r="F206" i="24"/>
  <c r="G206" i="24"/>
  <c r="B207" i="24"/>
  <c r="C207" i="24"/>
  <c r="D207" i="24"/>
  <c r="E207" i="24"/>
  <c r="F207" i="24"/>
  <c r="G207" i="24"/>
  <c r="B208" i="24"/>
  <c r="C208" i="24"/>
  <c r="D208" i="24"/>
  <c r="E208" i="24"/>
  <c r="F208" i="24"/>
  <c r="G208" i="24"/>
  <c r="B209" i="24"/>
  <c r="C209" i="24"/>
  <c r="D209" i="24"/>
  <c r="E209" i="24"/>
  <c r="F209" i="24"/>
  <c r="G209" i="24"/>
  <c r="B210" i="24"/>
  <c r="C210" i="24"/>
  <c r="D210" i="24"/>
  <c r="E210" i="24"/>
  <c r="F210" i="24"/>
  <c r="G210" i="24"/>
  <c r="B211" i="24"/>
  <c r="C211" i="24"/>
  <c r="D211" i="24"/>
  <c r="E211" i="24"/>
  <c r="F211" i="24"/>
  <c r="G211" i="24"/>
  <c r="B212" i="24"/>
  <c r="C212" i="24"/>
  <c r="D212" i="24"/>
  <c r="E212" i="24"/>
  <c r="F212" i="24"/>
  <c r="G212" i="24"/>
  <c r="B213" i="24"/>
  <c r="C213" i="24"/>
  <c r="D213" i="24"/>
  <c r="E213" i="24"/>
  <c r="F213" i="24"/>
  <c r="G213" i="24"/>
  <c r="B214" i="24"/>
  <c r="C214" i="24"/>
  <c r="D214" i="24"/>
  <c r="E214" i="24"/>
  <c r="F214" i="24"/>
  <c r="G214" i="24"/>
  <c r="B215" i="24"/>
  <c r="C215" i="24"/>
  <c r="D215" i="24"/>
  <c r="E215" i="24"/>
  <c r="F215" i="24"/>
  <c r="G215" i="24"/>
  <c r="B216" i="24"/>
  <c r="C216" i="24"/>
  <c r="D216" i="24"/>
  <c r="E216" i="24"/>
  <c r="F216" i="24"/>
  <c r="G216" i="24"/>
  <c r="B217" i="24"/>
  <c r="C217" i="24"/>
  <c r="D217" i="24"/>
  <c r="E217" i="24"/>
  <c r="F217" i="24"/>
  <c r="G217" i="24"/>
  <c r="B218" i="24"/>
  <c r="C218" i="24"/>
  <c r="D218" i="24"/>
  <c r="E218" i="24"/>
  <c r="F218" i="24"/>
  <c r="G218" i="24"/>
  <c r="B219" i="24"/>
  <c r="C219" i="24"/>
  <c r="D219" i="24"/>
  <c r="E219" i="24"/>
  <c r="F219" i="24"/>
  <c r="G219" i="24"/>
  <c r="B220" i="24"/>
  <c r="C220" i="24"/>
  <c r="D220" i="24"/>
  <c r="E220" i="24"/>
  <c r="F220" i="24"/>
  <c r="G220" i="24"/>
  <c r="B221" i="24"/>
  <c r="C221" i="24"/>
  <c r="D221" i="24"/>
  <c r="E221" i="24"/>
  <c r="F221" i="24"/>
  <c r="G221" i="24"/>
  <c r="B222" i="24"/>
  <c r="C222" i="24"/>
  <c r="D222" i="24"/>
  <c r="E222" i="24"/>
  <c r="F222" i="24"/>
  <c r="G222" i="24"/>
  <c r="B223" i="24"/>
  <c r="C223" i="24"/>
  <c r="D223" i="24"/>
  <c r="E223" i="24"/>
  <c r="F223" i="24"/>
  <c r="G223" i="24"/>
  <c r="B224" i="24"/>
  <c r="C224" i="24"/>
  <c r="D224" i="24"/>
  <c r="E224" i="24"/>
  <c r="F224" i="24"/>
  <c r="G224" i="24"/>
  <c r="B225" i="24"/>
  <c r="C225" i="24"/>
  <c r="D225" i="24"/>
  <c r="E225" i="24"/>
  <c r="F225" i="24"/>
  <c r="G225" i="24"/>
  <c r="B226" i="24"/>
  <c r="C226" i="24"/>
  <c r="D226" i="24"/>
  <c r="E226" i="24"/>
  <c r="F226" i="24"/>
  <c r="G226" i="24"/>
  <c r="B227" i="24"/>
  <c r="C227" i="24"/>
  <c r="D227" i="24"/>
  <c r="E227" i="24"/>
  <c r="F227" i="24"/>
  <c r="G227" i="24"/>
  <c r="B228" i="24"/>
  <c r="C228" i="24"/>
  <c r="D228" i="24"/>
  <c r="E228" i="24"/>
  <c r="F228" i="24"/>
  <c r="G228" i="24"/>
  <c r="B229" i="24"/>
  <c r="C229" i="24"/>
  <c r="D229" i="24"/>
  <c r="E229" i="24"/>
  <c r="F229" i="24"/>
  <c r="G229" i="24"/>
  <c r="B230" i="24"/>
  <c r="C230" i="24"/>
  <c r="D230" i="24"/>
  <c r="E230" i="24"/>
  <c r="F230" i="24"/>
  <c r="G230" i="24"/>
  <c r="B231" i="24"/>
  <c r="C231" i="24"/>
  <c r="D231" i="24"/>
  <c r="E231" i="24"/>
  <c r="F231" i="24"/>
  <c r="G231" i="24"/>
  <c r="B232" i="24"/>
  <c r="C232" i="24"/>
  <c r="D232" i="24"/>
  <c r="E232" i="24"/>
  <c r="F232" i="24"/>
  <c r="G232" i="24"/>
  <c r="B233" i="24"/>
  <c r="C233" i="24"/>
  <c r="D233" i="24"/>
  <c r="E233" i="24"/>
  <c r="F233" i="24"/>
  <c r="G233" i="24"/>
  <c r="B234" i="24"/>
  <c r="C234" i="24"/>
  <c r="D234" i="24"/>
  <c r="E234" i="24"/>
  <c r="F234" i="24"/>
  <c r="G234" i="24"/>
  <c r="B235" i="24"/>
  <c r="C235" i="24"/>
  <c r="D235" i="24"/>
  <c r="E235" i="24"/>
  <c r="F235" i="24"/>
  <c r="G235" i="24"/>
  <c r="B236" i="24"/>
  <c r="C236" i="24"/>
  <c r="D236" i="24"/>
  <c r="E236" i="24"/>
  <c r="F236" i="24"/>
  <c r="G236" i="24"/>
  <c r="B237" i="24"/>
  <c r="C237" i="24"/>
  <c r="D237" i="24"/>
  <c r="E237" i="24"/>
  <c r="F237" i="24"/>
  <c r="G237" i="24"/>
  <c r="B238" i="24"/>
  <c r="C238" i="24"/>
  <c r="D238" i="24"/>
  <c r="E238" i="24"/>
  <c r="F238" i="24"/>
  <c r="G238" i="24"/>
  <c r="B239" i="24"/>
  <c r="C239" i="24"/>
  <c r="D239" i="24"/>
  <c r="E239" i="24"/>
  <c r="F239" i="24"/>
  <c r="G239" i="24"/>
  <c r="B240" i="24"/>
  <c r="C240" i="24"/>
  <c r="D240" i="24"/>
  <c r="E240" i="24"/>
  <c r="F240" i="24"/>
  <c r="G240" i="24"/>
  <c r="B241" i="24"/>
  <c r="C241" i="24"/>
  <c r="D241" i="24"/>
  <c r="E241" i="24"/>
  <c r="F241" i="24"/>
  <c r="G241" i="24"/>
  <c r="B242" i="24"/>
  <c r="C242" i="24"/>
  <c r="D242" i="24"/>
  <c r="E242" i="24"/>
  <c r="F242" i="24"/>
  <c r="G242" i="24"/>
  <c r="B243" i="24"/>
  <c r="C243" i="24"/>
  <c r="D243" i="24"/>
  <c r="E243" i="24"/>
  <c r="F243" i="24"/>
  <c r="G243" i="24"/>
  <c r="B244" i="24"/>
  <c r="C244" i="24"/>
  <c r="D244" i="24"/>
  <c r="E244" i="24"/>
  <c r="F244" i="24"/>
  <c r="G244" i="24"/>
  <c r="B245" i="24"/>
  <c r="C245" i="24"/>
  <c r="D245" i="24"/>
  <c r="E245" i="24"/>
  <c r="F245" i="24"/>
  <c r="G245" i="24"/>
  <c r="B246" i="24"/>
  <c r="C246" i="24"/>
  <c r="D246" i="24"/>
  <c r="E246" i="24"/>
  <c r="F246" i="24"/>
  <c r="G246" i="24"/>
  <c r="B247" i="24"/>
  <c r="C247" i="24"/>
  <c r="D247" i="24"/>
  <c r="E247" i="24"/>
  <c r="F247" i="24"/>
  <c r="G247" i="24"/>
  <c r="B248" i="24"/>
  <c r="C248" i="24"/>
  <c r="D248" i="24"/>
  <c r="E248" i="24"/>
  <c r="F248" i="24"/>
  <c r="G248" i="24"/>
  <c r="B249" i="24"/>
  <c r="C249" i="24"/>
  <c r="D249" i="24"/>
  <c r="E249" i="24"/>
  <c r="F249" i="24"/>
  <c r="G249" i="24"/>
  <c r="B250" i="24"/>
  <c r="C250" i="24"/>
  <c r="D250" i="24"/>
  <c r="E250" i="24"/>
  <c r="F250" i="24"/>
  <c r="G250" i="24"/>
  <c r="B251" i="24"/>
  <c r="C251" i="24"/>
  <c r="D251" i="24"/>
  <c r="E251" i="24"/>
  <c r="F251" i="24"/>
  <c r="G251" i="24"/>
  <c r="B252" i="24"/>
  <c r="C252" i="24"/>
  <c r="D252" i="24"/>
  <c r="E252" i="24"/>
  <c r="F252" i="24"/>
  <c r="G252" i="24"/>
  <c r="B253" i="24"/>
  <c r="C253" i="24"/>
  <c r="D253" i="24"/>
  <c r="E253" i="24"/>
  <c r="F253" i="24"/>
  <c r="G253" i="24"/>
  <c r="B254" i="24"/>
  <c r="C254" i="24"/>
  <c r="D254" i="24"/>
  <c r="E254" i="24"/>
  <c r="F254" i="24"/>
  <c r="G254" i="24"/>
  <c r="B255" i="24"/>
  <c r="C255" i="24"/>
  <c r="D255" i="24"/>
  <c r="E255" i="24"/>
  <c r="F255" i="24"/>
  <c r="G255" i="24"/>
  <c r="B256" i="24"/>
  <c r="C256" i="24"/>
  <c r="D256" i="24"/>
  <c r="E256" i="24"/>
  <c r="F256" i="24"/>
  <c r="G256" i="24"/>
  <c r="B257" i="24"/>
  <c r="C257" i="24"/>
  <c r="D257" i="24"/>
  <c r="E257" i="24"/>
  <c r="F257" i="24"/>
  <c r="G257" i="24"/>
  <c r="B258" i="24"/>
  <c r="C258" i="24"/>
  <c r="D258" i="24"/>
  <c r="E258" i="24"/>
  <c r="F258" i="24"/>
  <c r="G258" i="24"/>
  <c r="B259" i="24"/>
  <c r="C259" i="24"/>
  <c r="D259" i="24"/>
  <c r="E259" i="24"/>
  <c r="F259" i="24"/>
  <c r="G259" i="24"/>
  <c r="B260" i="24"/>
  <c r="C260" i="24"/>
  <c r="D260" i="24"/>
  <c r="E260" i="24"/>
  <c r="F260" i="24"/>
  <c r="G260" i="24"/>
  <c r="B261" i="24"/>
  <c r="C261" i="24"/>
  <c r="D261" i="24"/>
  <c r="E261" i="24"/>
  <c r="F261" i="24"/>
  <c r="G261" i="24"/>
  <c r="B262" i="24"/>
  <c r="C262" i="24"/>
  <c r="D262" i="24"/>
  <c r="E262" i="24"/>
  <c r="F262" i="24"/>
  <c r="G262" i="24"/>
  <c r="B263" i="24"/>
  <c r="C263" i="24"/>
  <c r="D263" i="24"/>
  <c r="E263" i="24"/>
  <c r="F263" i="24"/>
  <c r="G263" i="24"/>
  <c r="B264" i="24"/>
  <c r="C264" i="24"/>
  <c r="D264" i="24"/>
  <c r="E264" i="24"/>
  <c r="F264" i="24"/>
  <c r="G264" i="24"/>
  <c r="B265" i="24"/>
  <c r="C265" i="24"/>
  <c r="D265" i="24"/>
  <c r="E265" i="24"/>
  <c r="F265" i="24"/>
  <c r="G265" i="24"/>
  <c r="B266" i="24"/>
  <c r="C266" i="24"/>
  <c r="D266" i="24"/>
  <c r="E266" i="24"/>
  <c r="F266" i="24"/>
  <c r="G266" i="24"/>
  <c r="B267" i="24"/>
  <c r="C267" i="24"/>
  <c r="D267" i="24"/>
  <c r="E267" i="24"/>
  <c r="F267" i="24"/>
  <c r="G267" i="24"/>
  <c r="B268" i="24"/>
  <c r="C268" i="24"/>
  <c r="D268" i="24"/>
  <c r="E268" i="24"/>
  <c r="F268" i="24"/>
  <c r="G268" i="24"/>
  <c r="B269" i="24"/>
  <c r="C269" i="24"/>
  <c r="D269" i="24"/>
  <c r="E269" i="24"/>
  <c r="F269" i="24"/>
  <c r="G269" i="24"/>
  <c r="B270" i="24"/>
  <c r="C270" i="24"/>
  <c r="D270" i="24"/>
  <c r="E270" i="24"/>
  <c r="F270" i="24"/>
  <c r="G270" i="24"/>
  <c r="B271" i="24"/>
  <c r="C271" i="24"/>
  <c r="D271" i="24"/>
  <c r="E271" i="24"/>
  <c r="F271" i="24"/>
  <c r="G271" i="24"/>
  <c r="B272" i="24"/>
  <c r="C272" i="24"/>
  <c r="D272" i="24"/>
  <c r="E272" i="24"/>
  <c r="F272" i="24"/>
  <c r="G272" i="24"/>
  <c r="B273" i="24"/>
  <c r="C273" i="24"/>
  <c r="D273" i="24"/>
  <c r="E273" i="24"/>
  <c r="F273" i="24"/>
  <c r="G273" i="24"/>
  <c r="B274" i="24"/>
  <c r="C274" i="24"/>
  <c r="D274" i="24"/>
  <c r="E274" i="24"/>
  <c r="F274" i="24"/>
  <c r="G274" i="24"/>
  <c r="B275" i="24"/>
  <c r="C275" i="24"/>
  <c r="D275" i="24"/>
  <c r="E275" i="24"/>
  <c r="F275" i="24"/>
  <c r="G275" i="24"/>
  <c r="B276" i="24"/>
  <c r="C276" i="24"/>
  <c r="D276" i="24"/>
  <c r="E276" i="24"/>
  <c r="F276" i="24"/>
  <c r="G276" i="24"/>
  <c r="B277" i="24"/>
  <c r="C277" i="24"/>
  <c r="D277" i="24"/>
  <c r="E277" i="24"/>
  <c r="F277" i="24"/>
  <c r="G277" i="24"/>
  <c r="B278" i="24"/>
  <c r="C278" i="24"/>
  <c r="D278" i="24"/>
  <c r="E278" i="24"/>
  <c r="F278" i="24"/>
  <c r="G278" i="24"/>
  <c r="B279" i="24"/>
  <c r="C279" i="24"/>
  <c r="D279" i="24"/>
  <c r="E279" i="24"/>
  <c r="F279" i="24"/>
  <c r="G279" i="24"/>
  <c r="B280" i="24"/>
  <c r="C280" i="24"/>
  <c r="D280" i="24"/>
  <c r="E280" i="24"/>
  <c r="F280" i="24"/>
  <c r="G280" i="24"/>
  <c r="B281" i="24"/>
  <c r="C281" i="24"/>
  <c r="D281" i="24"/>
  <c r="E281" i="24"/>
  <c r="F281" i="24"/>
  <c r="G281" i="24"/>
  <c r="B282" i="24"/>
  <c r="C282" i="24"/>
  <c r="D282" i="24"/>
  <c r="E282" i="24"/>
  <c r="F282" i="24"/>
  <c r="G282" i="24"/>
  <c r="B283" i="24"/>
  <c r="C283" i="24"/>
  <c r="D283" i="24"/>
  <c r="E283" i="24"/>
  <c r="F283" i="24"/>
  <c r="G283" i="24"/>
  <c r="B284" i="24"/>
  <c r="C284" i="24"/>
  <c r="D284" i="24"/>
  <c r="E284" i="24"/>
  <c r="F284" i="24"/>
  <c r="G284" i="24"/>
  <c r="B285" i="24"/>
  <c r="C285" i="24"/>
  <c r="D285" i="24"/>
  <c r="E285" i="24"/>
  <c r="F285" i="24"/>
  <c r="G285" i="24"/>
  <c r="B286" i="24"/>
  <c r="C286" i="24"/>
  <c r="D286" i="24"/>
  <c r="E286" i="24"/>
  <c r="F286" i="24"/>
  <c r="G286" i="24"/>
  <c r="B287" i="24"/>
  <c r="C287" i="24"/>
  <c r="D287" i="24"/>
  <c r="E287" i="24"/>
  <c r="F287" i="24"/>
  <c r="G287" i="24"/>
  <c r="B288" i="24"/>
  <c r="C288" i="24"/>
  <c r="D288" i="24"/>
  <c r="E288" i="24"/>
  <c r="F288" i="24"/>
  <c r="G288" i="24"/>
  <c r="B289" i="24"/>
  <c r="C289" i="24"/>
  <c r="D289" i="24"/>
  <c r="E289" i="24"/>
  <c r="F289" i="24"/>
  <c r="G289" i="24"/>
  <c r="B290" i="24"/>
  <c r="C290" i="24"/>
  <c r="D290" i="24"/>
  <c r="E290" i="24"/>
  <c r="F290" i="24"/>
  <c r="G290" i="24"/>
  <c r="B291" i="24"/>
  <c r="C291" i="24"/>
  <c r="D291" i="24"/>
  <c r="E291" i="24"/>
  <c r="F291" i="24"/>
  <c r="G291" i="24"/>
  <c r="B292" i="24"/>
  <c r="C292" i="24"/>
  <c r="D292" i="24"/>
  <c r="E292" i="24"/>
  <c r="F292" i="24"/>
  <c r="G292" i="24"/>
  <c r="B293" i="24"/>
  <c r="C293" i="24"/>
  <c r="D293" i="24"/>
  <c r="E293" i="24"/>
  <c r="F293" i="24"/>
  <c r="G293" i="24"/>
  <c r="B294" i="24"/>
  <c r="C294" i="24"/>
  <c r="D294" i="24"/>
  <c r="E294" i="24"/>
  <c r="F294" i="24"/>
  <c r="G294" i="24"/>
  <c r="B295" i="24"/>
  <c r="C295" i="24"/>
  <c r="D295" i="24"/>
  <c r="E295" i="24"/>
  <c r="F295" i="24"/>
  <c r="G295" i="24"/>
  <c r="B296" i="24"/>
  <c r="C296" i="24"/>
  <c r="D296" i="24"/>
  <c r="E296" i="24"/>
  <c r="F296" i="24"/>
  <c r="G296" i="24"/>
  <c r="B297" i="24"/>
  <c r="C297" i="24"/>
  <c r="D297" i="24"/>
  <c r="E297" i="24"/>
  <c r="F297" i="24"/>
  <c r="G297" i="24"/>
  <c r="B298" i="24"/>
  <c r="C298" i="24"/>
  <c r="D298" i="24"/>
  <c r="E298" i="24"/>
  <c r="F298" i="24"/>
  <c r="G298" i="24"/>
  <c r="B299" i="24"/>
  <c r="C299" i="24"/>
  <c r="D299" i="24"/>
  <c r="E299" i="24"/>
  <c r="F299" i="24"/>
  <c r="G299" i="24"/>
  <c r="B300" i="24"/>
  <c r="C300" i="24"/>
  <c r="D300" i="24"/>
  <c r="E300" i="24"/>
  <c r="F300" i="24"/>
  <c r="G300" i="24"/>
  <c r="B301" i="24"/>
  <c r="C301" i="24"/>
  <c r="D301" i="24"/>
  <c r="E301" i="24"/>
  <c r="F301" i="24"/>
  <c r="G301" i="24"/>
  <c r="B302" i="24"/>
  <c r="C302" i="24"/>
  <c r="D302" i="24"/>
  <c r="E302" i="24"/>
  <c r="F302" i="24"/>
  <c r="G302" i="24"/>
  <c r="B303" i="24"/>
  <c r="C303" i="24"/>
  <c r="D303" i="24"/>
  <c r="E303" i="24"/>
  <c r="F303" i="24"/>
  <c r="G303" i="24"/>
  <c r="B304" i="24"/>
  <c r="C304" i="24"/>
  <c r="D304" i="24"/>
  <c r="E304" i="24"/>
  <c r="F304" i="24"/>
  <c r="G304" i="24"/>
  <c r="B305" i="24"/>
  <c r="C305" i="24"/>
  <c r="D305" i="24"/>
  <c r="E305" i="24"/>
  <c r="F305" i="24"/>
  <c r="G305" i="24"/>
  <c r="B306" i="24"/>
  <c r="C306" i="24"/>
  <c r="D306" i="24"/>
  <c r="E306" i="24"/>
  <c r="F306" i="24"/>
  <c r="G306" i="24"/>
  <c r="B307" i="24"/>
  <c r="C307" i="24"/>
  <c r="D307" i="24"/>
  <c r="E307" i="24"/>
  <c r="F307" i="24"/>
  <c r="G307" i="24"/>
  <c r="B308" i="24"/>
  <c r="C308" i="24"/>
  <c r="D308" i="24"/>
  <c r="E308" i="24"/>
  <c r="F308" i="24"/>
  <c r="G308" i="24"/>
  <c r="B309" i="24"/>
  <c r="C309" i="24"/>
  <c r="D309" i="24"/>
  <c r="E309" i="24"/>
  <c r="F309" i="24"/>
  <c r="G309" i="24"/>
  <c r="B310" i="24"/>
  <c r="C310" i="24"/>
  <c r="D310" i="24"/>
  <c r="E310" i="24"/>
  <c r="F310" i="24"/>
  <c r="G310" i="24"/>
  <c r="B311" i="24"/>
  <c r="C311" i="24"/>
  <c r="D311" i="24"/>
  <c r="E311" i="24"/>
  <c r="F311" i="24"/>
  <c r="G311" i="24"/>
  <c r="B312" i="24"/>
  <c r="C312" i="24"/>
  <c r="D312" i="24"/>
  <c r="E312" i="24"/>
  <c r="F312" i="24"/>
  <c r="G312" i="24"/>
  <c r="B313" i="24"/>
  <c r="C313" i="24"/>
  <c r="D313" i="24"/>
  <c r="E313" i="24"/>
  <c r="F313" i="24"/>
  <c r="G313" i="24"/>
  <c r="B314" i="24"/>
  <c r="C314" i="24"/>
  <c r="D314" i="24"/>
  <c r="E314" i="24"/>
  <c r="F314" i="24"/>
  <c r="G314" i="24"/>
  <c r="B315" i="24"/>
  <c r="C315" i="24"/>
  <c r="D315" i="24"/>
  <c r="E315" i="24"/>
  <c r="F315" i="24"/>
  <c r="G315" i="24"/>
  <c r="B316" i="24"/>
  <c r="C316" i="24"/>
  <c r="D316" i="24"/>
  <c r="E316" i="24"/>
  <c r="F316" i="24"/>
  <c r="G316" i="24"/>
  <c r="B317" i="24"/>
  <c r="C317" i="24"/>
  <c r="D317" i="24"/>
  <c r="E317" i="24"/>
  <c r="F317" i="24"/>
  <c r="G317" i="24"/>
  <c r="B318" i="24"/>
  <c r="C318" i="24"/>
  <c r="D318" i="24"/>
  <c r="E318" i="24"/>
  <c r="F318" i="24"/>
  <c r="G318" i="24"/>
  <c r="B319" i="24"/>
  <c r="C319" i="24"/>
  <c r="D319" i="24"/>
  <c r="E319" i="24"/>
  <c r="F319" i="24"/>
  <c r="G319" i="24"/>
  <c r="B320" i="24"/>
  <c r="C320" i="24"/>
  <c r="D320" i="24"/>
  <c r="E320" i="24"/>
  <c r="F320" i="24"/>
  <c r="G320" i="24"/>
  <c r="B321" i="24"/>
  <c r="C321" i="24"/>
  <c r="D321" i="24"/>
  <c r="E321" i="24"/>
  <c r="F321" i="24"/>
  <c r="G321" i="24"/>
  <c r="B322" i="24"/>
  <c r="C322" i="24"/>
  <c r="D322" i="24"/>
  <c r="E322" i="24"/>
  <c r="F322" i="24"/>
  <c r="G322" i="24"/>
  <c r="B323" i="24"/>
  <c r="C323" i="24"/>
  <c r="D323" i="24"/>
  <c r="E323" i="24"/>
  <c r="F323" i="24"/>
  <c r="G323" i="24"/>
  <c r="B324" i="24"/>
  <c r="C324" i="24"/>
  <c r="D324" i="24"/>
  <c r="E324" i="24"/>
  <c r="F324" i="24"/>
  <c r="G324" i="24"/>
  <c r="B325" i="24"/>
  <c r="C325" i="24"/>
  <c r="D325" i="24"/>
  <c r="E325" i="24"/>
  <c r="F325" i="24"/>
  <c r="G325" i="24"/>
  <c r="B326" i="24"/>
  <c r="C326" i="24"/>
  <c r="D326" i="24"/>
  <c r="E326" i="24"/>
  <c r="F326" i="24"/>
  <c r="G326" i="24"/>
  <c r="B327" i="24"/>
  <c r="C327" i="24"/>
  <c r="D327" i="24"/>
  <c r="E327" i="24"/>
  <c r="F327" i="24"/>
  <c r="G327" i="24"/>
  <c r="B328" i="24"/>
  <c r="C328" i="24"/>
  <c r="D328" i="24"/>
  <c r="E328" i="24"/>
  <c r="F328" i="24"/>
  <c r="G328" i="24"/>
  <c r="B329" i="24"/>
  <c r="C329" i="24"/>
  <c r="D329" i="24"/>
  <c r="E329" i="24"/>
  <c r="F329" i="24"/>
  <c r="G329" i="24"/>
  <c r="B330" i="24"/>
  <c r="C330" i="24"/>
  <c r="D330" i="24"/>
  <c r="E330" i="24"/>
  <c r="F330" i="24"/>
  <c r="G330" i="24"/>
  <c r="B331" i="24"/>
  <c r="C331" i="24"/>
  <c r="D331" i="24"/>
  <c r="E331" i="24"/>
  <c r="F331" i="24"/>
  <c r="G331" i="24"/>
  <c r="B332" i="24"/>
  <c r="C332" i="24"/>
  <c r="D332" i="24"/>
  <c r="E332" i="24"/>
  <c r="F332" i="24"/>
  <c r="G332" i="24"/>
  <c r="B333" i="24"/>
  <c r="C333" i="24"/>
  <c r="D333" i="24"/>
  <c r="E333" i="24"/>
  <c r="F333" i="24"/>
  <c r="G333" i="24"/>
  <c r="B334" i="24"/>
  <c r="C334" i="24"/>
  <c r="D334" i="24"/>
  <c r="E334" i="24"/>
  <c r="F334" i="24"/>
  <c r="G334" i="24"/>
  <c r="B335" i="24"/>
  <c r="C335" i="24"/>
  <c r="D335" i="24"/>
  <c r="E335" i="24"/>
  <c r="F335" i="24"/>
  <c r="G335" i="24"/>
  <c r="B336" i="24"/>
  <c r="C336" i="24"/>
  <c r="D336" i="24"/>
  <c r="E336" i="24"/>
  <c r="F336" i="24"/>
  <c r="G336" i="24"/>
  <c r="B337" i="24"/>
  <c r="C337" i="24"/>
  <c r="D337" i="24"/>
  <c r="E337" i="24"/>
  <c r="F337" i="24"/>
  <c r="G337" i="24"/>
  <c r="B338" i="24"/>
  <c r="C338" i="24"/>
  <c r="D338" i="24"/>
  <c r="E338" i="24"/>
  <c r="F338" i="24"/>
  <c r="G338" i="24"/>
  <c r="B339" i="24"/>
  <c r="C339" i="24"/>
  <c r="D339" i="24"/>
  <c r="E339" i="24"/>
  <c r="F339" i="24"/>
  <c r="G339" i="24"/>
  <c r="B340" i="24"/>
  <c r="C340" i="24"/>
  <c r="D340" i="24"/>
  <c r="E340" i="24"/>
  <c r="F340" i="24"/>
  <c r="G340" i="24"/>
  <c r="B341" i="24"/>
  <c r="C341" i="24"/>
  <c r="D341" i="24"/>
  <c r="E341" i="24"/>
  <c r="F341" i="24"/>
  <c r="G341" i="24"/>
  <c r="B342" i="24"/>
  <c r="C342" i="24"/>
  <c r="D342" i="24"/>
  <c r="E342" i="24"/>
  <c r="F342" i="24"/>
  <c r="G342" i="24"/>
  <c r="B343" i="24"/>
  <c r="C343" i="24"/>
  <c r="D343" i="24"/>
  <c r="E343" i="24"/>
  <c r="F343" i="24"/>
  <c r="G343" i="24"/>
  <c r="B344" i="24"/>
  <c r="C344" i="24"/>
  <c r="D344" i="24"/>
  <c r="E344" i="24"/>
  <c r="F344" i="24"/>
  <c r="G344" i="24"/>
  <c r="B345" i="24"/>
  <c r="C345" i="24"/>
  <c r="D345" i="24"/>
  <c r="E345" i="24"/>
  <c r="F345" i="24"/>
  <c r="G345" i="24"/>
  <c r="B346" i="24"/>
  <c r="C346" i="24"/>
  <c r="D346" i="24"/>
  <c r="E346" i="24"/>
  <c r="F346" i="24"/>
  <c r="G346" i="24"/>
  <c r="B347" i="24"/>
  <c r="C347" i="24"/>
  <c r="D347" i="24"/>
  <c r="E347" i="24"/>
  <c r="F347" i="24"/>
  <c r="G347" i="24"/>
  <c r="B348" i="24"/>
  <c r="C348" i="24"/>
  <c r="D348" i="24"/>
  <c r="E348" i="24"/>
  <c r="F348" i="24"/>
  <c r="G348" i="24"/>
  <c r="B349" i="24"/>
  <c r="C349" i="24"/>
  <c r="D349" i="24"/>
  <c r="E349" i="24"/>
  <c r="F349" i="24"/>
  <c r="G349" i="24"/>
  <c r="B350" i="24"/>
  <c r="C350" i="24"/>
  <c r="D350" i="24"/>
  <c r="E350" i="24"/>
  <c r="F350" i="24"/>
  <c r="G350" i="24"/>
  <c r="B351" i="24"/>
  <c r="C351" i="24"/>
  <c r="D351" i="24"/>
  <c r="E351" i="24"/>
  <c r="F351" i="24"/>
  <c r="G351" i="24"/>
  <c r="B352" i="24"/>
  <c r="C352" i="24"/>
  <c r="D352" i="24"/>
  <c r="E352" i="24"/>
  <c r="F352" i="24"/>
  <c r="G352" i="24"/>
  <c r="B353" i="24"/>
  <c r="C353" i="24"/>
  <c r="D353" i="24"/>
  <c r="E353" i="24"/>
  <c r="F353" i="24"/>
  <c r="G353" i="24"/>
  <c r="B354" i="24"/>
  <c r="C354" i="24"/>
  <c r="D354" i="24"/>
  <c r="E354" i="24"/>
  <c r="F354" i="24"/>
  <c r="G354" i="24"/>
  <c r="B355" i="24"/>
  <c r="C355" i="24"/>
  <c r="D355" i="24"/>
  <c r="E355" i="24"/>
  <c r="F355" i="24"/>
  <c r="G355" i="24"/>
  <c r="B356" i="24"/>
  <c r="C356" i="24"/>
  <c r="D356" i="24"/>
  <c r="E356" i="24"/>
  <c r="F356" i="24"/>
  <c r="G356" i="24"/>
  <c r="B357" i="24"/>
  <c r="C357" i="24"/>
  <c r="D357" i="24"/>
  <c r="E357" i="24"/>
  <c r="F357" i="24"/>
  <c r="G357" i="24"/>
  <c r="B358" i="24"/>
  <c r="C358" i="24"/>
  <c r="D358" i="24"/>
  <c r="E358" i="24"/>
  <c r="F358" i="24"/>
  <c r="G358" i="24"/>
  <c r="B359" i="24"/>
  <c r="C359" i="24"/>
  <c r="D359" i="24"/>
  <c r="E359" i="24"/>
  <c r="F359" i="24"/>
  <c r="G359" i="24"/>
  <c r="B360" i="24"/>
  <c r="C360" i="24"/>
  <c r="D360" i="24"/>
  <c r="E360" i="24"/>
  <c r="F360" i="24"/>
  <c r="G360" i="24"/>
  <c r="B361" i="24"/>
  <c r="C361" i="24"/>
  <c r="D361" i="24"/>
  <c r="E361" i="24"/>
  <c r="F361" i="24"/>
  <c r="G361" i="24"/>
  <c r="B362" i="24"/>
  <c r="C362" i="24"/>
  <c r="D362" i="24"/>
  <c r="E362" i="24"/>
  <c r="F362" i="24"/>
  <c r="G362" i="24"/>
  <c r="B363" i="24"/>
  <c r="C363" i="24"/>
  <c r="D363" i="24"/>
  <c r="E363" i="24"/>
  <c r="F363" i="24"/>
  <c r="G363" i="24"/>
  <c r="B364" i="24"/>
  <c r="C364" i="24"/>
  <c r="D364" i="24"/>
  <c r="E364" i="24"/>
  <c r="F364" i="24"/>
  <c r="G364" i="24"/>
  <c r="B365" i="24"/>
  <c r="C365" i="24"/>
  <c r="D365" i="24"/>
  <c r="E365" i="24"/>
  <c r="F365" i="24"/>
  <c r="G365" i="24"/>
  <c r="B366" i="24"/>
  <c r="C366" i="24"/>
  <c r="D366" i="24"/>
  <c r="E366" i="24"/>
  <c r="F366" i="24"/>
  <c r="G366" i="24"/>
  <c r="B367" i="24"/>
  <c r="C367" i="24"/>
  <c r="D367" i="24"/>
  <c r="E367" i="24"/>
  <c r="F367" i="24"/>
  <c r="G367" i="24"/>
  <c r="B368" i="24"/>
  <c r="C368" i="24"/>
  <c r="D368" i="24"/>
  <c r="E368" i="24"/>
  <c r="F368" i="24"/>
  <c r="G368" i="24"/>
  <c r="B369" i="24"/>
  <c r="C369" i="24"/>
  <c r="D369" i="24"/>
  <c r="E369" i="24"/>
  <c r="F369" i="24"/>
  <c r="G369" i="24"/>
  <c r="B370" i="24"/>
  <c r="C370" i="24"/>
  <c r="D370" i="24"/>
  <c r="E370" i="24"/>
  <c r="F370" i="24"/>
  <c r="G370" i="24"/>
  <c r="B371" i="24"/>
  <c r="C371" i="24"/>
  <c r="D371" i="24"/>
  <c r="E371" i="24"/>
  <c r="F371" i="24"/>
  <c r="G371" i="24"/>
  <c r="B372" i="24"/>
  <c r="C372" i="24"/>
  <c r="D372" i="24"/>
  <c r="E372" i="24"/>
  <c r="F372" i="24"/>
  <c r="G372" i="24"/>
  <c r="B373" i="24"/>
  <c r="C373" i="24"/>
  <c r="D373" i="24"/>
  <c r="E373" i="24"/>
  <c r="F373" i="24"/>
  <c r="G373" i="24"/>
  <c r="B374" i="24"/>
  <c r="C374" i="24"/>
  <c r="D374" i="24"/>
  <c r="E374" i="24"/>
  <c r="F374" i="24"/>
  <c r="G374" i="24"/>
  <c r="B375" i="24"/>
  <c r="C375" i="24"/>
  <c r="D375" i="24"/>
  <c r="E375" i="24"/>
  <c r="F375" i="24"/>
  <c r="G375" i="24"/>
  <c r="B376" i="24"/>
  <c r="C376" i="24"/>
  <c r="D376" i="24"/>
  <c r="E376" i="24"/>
  <c r="F376" i="24"/>
  <c r="G376" i="24"/>
  <c r="B377" i="24"/>
  <c r="C377" i="24"/>
  <c r="D377" i="24"/>
  <c r="E377" i="24"/>
  <c r="F377" i="24"/>
  <c r="G377" i="24"/>
  <c r="B378" i="24"/>
  <c r="C378" i="24"/>
  <c r="D378" i="24"/>
  <c r="E378" i="24"/>
  <c r="F378" i="24"/>
  <c r="G378" i="24"/>
  <c r="B379" i="24"/>
  <c r="C379" i="24"/>
  <c r="D379" i="24"/>
  <c r="E379" i="24"/>
  <c r="F379" i="24"/>
  <c r="G379" i="24"/>
  <c r="B380" i="24"/>
  <c r="C380" i="24"/>
  <c r="D380" i="24"/>
  <c r="E380" i="24"/>
  <c r="F380" i="24"/>
  <c r="G380" i="24"/>
  <c r="B381" i="24"/>
  <c r="C381" i="24"/>
  <c r="D381" i="24"/>
  <c r="E381" i="24"/>
  <c r="F381" i="24"/>
  <c r="G381" i="24"/>
  <c r="B382" i="24"/>
  <c r="C382" i="24"/>
  <c r="D382" i="24"/>
  <c r="E382" i="24"/>
  <c r="F382" i="24"/>
  <c r="G382" i="24"/>
  <c r="B383" i="24"/>
  <c r="C383" i="24"/>
  <c r="D383" i="24"/>
  <c r="E383" i="24"/>
  <c r="F383" i="24"/>
  <c r="G383" i="24"/>
  <c r="B384" i="24"/>
  <c r="C384" i="24"/>
  <c r="D384" i="24"/>
  <c r="E384" i="24"/>
  <c r="F384" i="24"/>
  <c r="G384" i="24"/>
  <c r="B385" i="24"/>
  <c r="C385" i="24"/>
  <c r="D385" i="24"/>
  <c r="E385" i="24"/>
  <c r="F385" i="24"/>
  <c r="G385" i="24"/>
  <c r="B386" i="24"/>
  <c r="C386" i="24"/>
  <c r="D386" i="24"/>
  <c r="E386" i="24"/>
  <c r="F386" i="24"/>
  <c r="G386" i="24"/>
  <c r="B387" i="24"/>
  <c r="C387" i="24"/>
  <c r="D387" i="24"/>
  <c r="E387" i="24"/>
  <c r="F387" i="24"/>
  <c r="G387" i="24"/>
  <c r="B388" i="24"/>
  <c r="C388" i="24"/>
  <c r="D388" i="24"/>
  <c r="E388" i="24"/>
  <c r="F388" i="24"/>
  <c r="G388" i="24"/>
  <c r="B389" i="24"/>
  <c r="C389" i="24"/>
  <c r="D389" i="24"/>
  <c r="E389" i="24"/>
  <c r="F389" i="24"/>
  <c r="G389" i="24"/>
  <c r="B390" i="24"/>
  <c r="C390" i="24"/>
  <c r="D390" i="24"/>
  <c r="E390" i="24"/>
  <c r="F390" i="24"/>
  <c r="G390" i="24"/>
  <c r="B391" i="24"/>
  <c r="C391" i="24"/>
  <c r="D391" i="24"/>
  <c r="E391" i="24"/>
  <c r="F391" i="24"/>
  <c r="G391" i="24"/>
  <c r="B392" i="24"/>
  <c r="C392" i="24"/>
  <c r="D392" i="24"/>
  <c r="E392" i="24"/>
  <c r="F392" i="24"/>
  <c r="G392" i="24"/>
  <c r="B393" i="24"/>
  <c r="C393" i="24"/>
  <c r="D393" i="24"/>
  <c r="E393" i="24"/>
  <c r="F393" i="24"/>
  <c r="G393" i="24"/>
  <c r="B394" i="24"/>
  <c r="C394" i="24"/>
  <c r="D394" i="24"/>
  <c r="E394" i="24"/>
  <c r="F394" i="24"/>
  <c r="G394" i="24"/>
  <c r="B395" i="24"/>
  <c r="C395" i="24"/>
  <c r="D395" i="24"/>
  <c r="E395" i="24"/>
  <c r="F395" i="24"/>
  <c r="G395" i="24"/>
  <c r="B396" i="24"/>
  <c r="C396" i="24"/>
  <c r="D396" i="24"/>
  <c r="E396" i="24"/>
  <c r="F396" i="24"/>
  <c r="G396" i="24"/>
  <c r="B397" i="24"/>
  <c r="C397" i="24"/>
  <c r="D397" i="24"/>
  <c r="E397" i="24"/>
  <c r="F397" i="24"/>
  <c r="G397" i="24"/>
  <c r="B398" i="24"/>
  <c r="C398" i="24"/>
  <c r="D398" i="24"/>
  <c r="E398" i="24"/>
  <c r="F398" i="24"/>
  <c r="G398" i="24"/>
  <c r="B399" i="24"/>
  <c r="C399" i="24"/>
  <c r="D399" i="24"/>
  <c r="E399" i="24"/>
  <c r="F399" i="24"/>
  <c r="G399" i="24"/>
  <c r="B400" i="24"/>
  <c r="C400" i="24"/>
  <c r="D400" i="24"/>
  <c r="E400" i="24"/>
  <c r="F400" i="24"/>
  <c r="G400" i="24"/>
  <c r="B401" i="24"/>
  <c r="C401" i="24"/>
  <c r="D401" i="24"/>
  <c r="E401" i="24"/>
  <c r="F401" i="24"/>
  <c r="G401" i="24"/>
  <c r="B402" i="24"/>
  <c r="C402" i="24"/>
  <c r="D402" i="24"/>
  <c r="E402" i="24"/>
  <c r="F402" i="24"/>
  <c r="G402" i="24"/>
  <c r="B403" i="24"/>
  <c r="C403" i="24"/>
  <c r="D403" i="24"/>
  <c r="E403" i="24"/>
  <c r="F403" i="24"/>
  <c r="G403" i="24"/>
  <c r="B16" i="24"/>
  <c r="C16" i="24"/>
  <c r="D16" i="24"/>
  <c r="E16" i="24"/>
  <c r="F16" i="24"/>
  <c r="G16" i="24"/>
  <c r="B17" i="24"/>
  <c r="C17" i="24"/>
  <c r="D17" i="24"/>
  <c r="E17" i="24"/>
  <c r="F17" i="24"/>
  <c r="G17" i="24"/>
  <c r="B15" i="24"/>
  <c r="C15" i="24"/>
  <c r="D15" i="24"/>
  <c r="E15" i="24"/>
  <c r="F15" i="24"/>
  <c r="G15" i="24"/>
  <c r="B18" i="24"/>
  <c r="C18" i="24"/>
  <c r="D18" i="24"/>
  <c r="E18" i="24"/>
  <c r="F18" i="24"/>
  <c r="G18" i="24"/>
  <c r="C9" i="19"/>
  <c r="G27" i="19"/>
  <c r="C27" i="19"/>
  <c r="D480" i="18"/>
  <c r="C480" i="18"/>
  <c r="F478" i="18"/>
  <c r="D478" i="18"/>
  <c r="C478" i="18"/>
  <c r="E462" i="18"/>
  <c r="D456" i="18"/>
  <c r="C456" i="18"/>
  <c r="F454" i="18"/>
  <c r="D454" i="18"/>
  <c r="C454" i="18"/>
  <c r="E438" i="18"/>
  <c r="D432" i="18"/>
  <c r="C432" i="18"/>
  <c r="F430" i="18"/>
  <c r="D430" i="18"/>
  <c r="C430" i="18"/>
  <c r="E414" i="18"/>
  <c r="D408" i="18"/>
  <c r="C408" i="18"/>
  <c r="F406" i="18"/>
  <c r="D406" i="18"/>
  <c r="C406" i="18"/>
  <c r="E390" i="18"/>
  <c r="D384" i="18"/>
  <c r="C384" i="18"/>
  <c r="F382" i="18"/>
  <c r="D382" i="18"/>
  <c r="C382" i="18"/>
  <c r="E366" i="18"/>
  <c r="D360" i="18"/>
  <c r="C360" i="18"/>
  <c r="F358" i="18"/>
  <c r="D358" i="18"/>
  <c r="C358" i="18"/>
  <c r="E342" i="18"/>
  <c r="D336" i="18"/>
  <c r="C336" i="18"/>
  <c r="F334" i="18"/>
  <c r="D334" i="18"/>
  <c r="C334" i="18"/>
  <c r="E318" i="18"/>
  <c r="D312" i="18"/>
  <c r="C312" i="18"/>
  <c r="F310" i="18"/>
  <c r="D310" i="18"/>
  <c r="C310" i="18"/>
  <c r="E294" i="18"/>
  <c r="D288" i="18"/>
  <c r="C288" i="18"/>
  <c r="F286" i="18"/>
  <c r="D286" i="18"/>
  <c r="C286" i="18"/>
  <c r="E270" i="18"/>
  <c r="D264" i="18"/>
  <c r="C264" i="18"/>
  <c r="F262" i="18"/>
  <c r="D262" i="18"/>
  <c r="C262" i="18"/>
  <c r="E246" i="18"/>
  <c r="D240" i="18"/>
  <c r="C240" i="18"/>
  <c r="F238" i="18"/>
  <c r="D238" i="18"/>
  <c r="C238" i="18"/>
  <c r="E222" i="18"/>
  <c r="D216" i="18"/>
  <c r="C216" i="18"/>
  <c r="F214" i="18"/>
  <c r="D214" i="18"/>
  <c r="C214" i="18"/>
  <c r="E198" i="18"/>
  <c r="D192" i="18"/>
  <c r="C192" i="18"/>
  <c r="F190" i="18"/>
  <c r="D190" i="18"/>
  <c r="C190" i="18"/>
  <c r="E174" i="18"/>
  <c r="D168" i="18"/>
  <c r="C168" i="18"/>
  <c r="F166" i="18"/>
  <c r="D166" i="18"/>
  <c r="C166" i="18"/>
  <c r="E150" i="18"/>
  <c r="D144" i="18"/>
  <c r="C144" i="18"/>
  <c r="F142" i="18"/>
  <c r="D142" i="18"/>
  <c r="C142" i="18"/>
  <c r="E126" i="18"/>
  <c r="D120" i="18"/>
  <c r="C120" i="18"/>
  <c r="F118" i="18"/>
  <c r="D118" i="18"/>
  <c r="C118" i="18"/>
  <c r="E102" i="18"/>
  <c r="D96" i="18"/>
  <c r="C96" i="18"/>
  <c r="F94" i="18"/>
  <c r="D94" i="18"/>
  <c r="C94" i="18"/>
  <c r="E78" i="18"/>
  <c r="D72" i="18"/>
  <c r="C72" i="18"/>
  <c r="F70" i="18"/>
  <c r="D70" i="18"/>
  <c r="C70" i="18"/>
  <c r="E54" i="18"/>
  <c r="D48" i="18"/>
  <c r="C48" i="18"/>
  <c r="F46" i="18"/>
  <c r="D46" i="18"/>
  <c r="C46" i="18"/>
  <c r="E30" i="18"/>
  <c r="D24" i="18"/>
  <c r="F22" i="18"/>
  <c r="D22" i="18"/>
  <c r="N31" i="15" l="1"/>
  <c r="N30" i="15"/>
  <c r="N29" i="15"/>
  <c r="N28" i="15"/>
  <c r="N27" i="15"/>
  <c r="E6" i="18" l="1"/>
  <c r="C24" i="18"/>
  <c r="C22" i="18"/>
  <c r="G14" i="24"/>
  <c r="F14" i="24"/>
  <c r="E14" i="24"/>
  <c r="D14" i="24"/>
  <c r="C14" i="24"/>
  <c r="B14" i="24"/>
  <c r="G13" i="24"/>
  <c r="F13" i="24"/>
  <c r="E13" i="24"/>
  <c r="D13" i="24"/>
  <c r="C13" i="24"/>
  <c r="B13" i="24"/>
  <c r="G12" i="24"/>
  <c r="F12" i="24"/>
  <c r="E12" i="24"/>
  <c r="D12" i="24"/>
  <c r="C12" i="24"/>
  <c r="B12" i="24"/>
  <c r="G11" i="24"/>
  <c r="F11" i="24"/>
  <c r="E11" i="24"/>
  <c r="D11" i="24"/>
  <c r="C11" i="24"/>
  <c r="B11" i="24"/>
  <c r="G10" i="24"/>
  <c r="F10" i="24"/>
  <c r="E10" i="24"/>
  <c r="D10" i="24"/>
  <c r="C10" i="24"/>
  <c r="B10" i="24"/>
  <c r="G9" i="24"/>
  <c r="F9" i="24"/>
  <c r="E9" i="24"/>
  <c r="D9" i="24"/>
  <c r="C9" i="24"/>
  <c r="B9" i="24"/>
  <c r="G8" i="24"/>
  <c r="F8" i="24"/>
  <c r="E8" i="24"/>
  <c r="D8" i="24"/>
  <c r="C8" i="24"/>
  <c r="B8" i="24"/>
  <c r="G7" i="24"/>
  <c r="F7" i="24"/>
  <c r="E7" i="24"/>
  <c r="D7" i="24"/>
  <c r="C7" i="24"/>
  <c r="B7" i="24"/>
  <c r="G6" i="24"/>
  <c r="F6" i="24"/>
  <c r="E6" i="24"/>
  <c r="D6" i="24"/>
  <c r="C6" i="24"/>
  <c r="B6" i="24"/>
  <c r="G5" i="24"/>
  <c r="F5" i="24"/>
  <c r="E5" i="24"/>
  <c r="D5" i="24"/>
  <c r="C5" i="24"/>
  <c r="B5" i="24"/>
  <c r="G4" i="24"/>
  <c r="F4" i="24"/>
  <c r="E4" i="24"/>
  <c r="D4" i="24"/>
  <c r="C4" i="24"/>
  <c r="B4" i="24"/>
  <c r="M6" i="17"/>
  <c r="Q13" i="17" s="1"/>
  <c r="B3" i="17"/>
  <c r="B4" i="17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102" i="17"/>
  <c r="B103" i="17"/>
  <c r="B104" i="17"/>
  <c r="B105" i="17"/>
  <c r="B106" i="17"/>
  <c r="B107" i="17"/>
  <c r="B108" i="17"/>
  <c r="B109" i="17"/>
  <c r="B110" i="17"/>
  <c r="B111" i="17"/>
  <c r="B112" i="17"/>
  <c r="B113" i="17"/>
  <c r="B114" i="17"/>
  <c r="B115" i="17"/>
  <c r="B116" i="17"/>
  <c r="B117" i="17"/>
  <c r="B118" i="17"/>
  <c r="B119" i="17"/>
  <c r="B120" i="17"/>
  <c r="B121" i="17"/>
  <c r="B122" i="17"/>
  <c r="B123" i="17"/>
  <c r="B124" i="17"/>
  <c r="B125" i="17"/>
  <c r="B126" i="17"/>
  <c r="B127" i="17"/>
  <c r="B128" i="17"/>
  <c r="B129" i="17"/>
  <c r="B130" i="17"/>
  <c r="B131" i="17"/>
  <c r="B132" i="17"/>
  <c r="B133" i="17"/>
  <c r="B134" i="17"/>
  <c r="B135" i="17"/>
  <c r="B136" i="17"/>
  <c r="B137" i="17"/>
  <c r="B138" i="17"/>
  <c r="B139" i="17"/>
  <c r="B140" i="17"/>
  <c r="B141" i="17"/>
  <c r="B142" i="17"/>
  <c r="B143" i="17"/>
  <c r="B144" i="17"/>
  <c r="B145" i="17"/>
  <c r="B146" i="17"/>
  <c r="B147" i="17"/>
  <c r="B148" i="17"/>
  <c r="B149" i="17"/>
  <c r="B150" i="17"/>
  <c r="B151" i="17"/>
  <c r="B152" i="17"/>
  <c r="B153" i="17"/>
  <c r="B154" i="17"/>
  <c r="B155" i="17"/>
  <c r="B156" i="17"/>
  <c r="B157" i="17"/>
  <c r="B158" i="17"/>
  <c r="B159" i="17"/>
  <c r="B160" i="17"/>
  <c r="B161" i="17"/>
  <c r="B162" i="17"/>
  <c r="B163" i="17"/>
  <c r="B164" i="17"/>
  <c r="B165" i="17"/>
  <c r="B166" i="17"/>
  <c r="B167" i="17"/>
  <c r="B168" i="17"/>
  <c r="B169" i="17"/>
  <c r="B170" i="17"/>
  <c r="B171" i="17"/>
  <c r="B172" i="17"/>
  <c r="B173" i="17"/>
  <c r="B174" i="17"/>
  <c r="B175" i="17"/>
  <c r="B176" i="17"/>
  <c r="B177" i="17"/>
  <c r="B178" i="17"/>
  <c r="B179" i="17"/>
  <c r="B180" i="17"/>
  <c r="B181" i="17"/>
  <c r="B182" i="17"/>
  <c r="B183" i="17"/>
  <c r="B184" i="17"/>
  <c r="B185" i="17"/>
  <c r="B186" i="17"/>
  <c r="B187" i="17"/>
  <c r="B188" i="17"/>
  <c r="B189" i="17"/>
  <c r="B190" i="17"/>
  <c r="B191" i="17"/>
  <c r="B192" i="17"/>
  <c r="B193" i="17"/>
  <c r="B194" i="17"/>
  <c r="B195" i="17"/>
  <c r="B196" i="17"/>
  <c r="B197" i="17"/>
  <c r="B198" i="17"/>
  <c r="B199" i="17"/>
  <c r="B200" i="17"/>
  <c r="B201" i="17"/>
  <c r="B202" i="17"/>
  <c r="B203" i="17"/>
  <c r="B204" i="17"/>
  <c r="B205" i="17"/>
  <c r="B206" i="17"/>
  <c r="B207" i="17"/>
  <c r="B208" i="17"/>
  <c r="B209" i="17"/>
  <c r="B210" i="17"/>
  <c r="B211" i="17"/>
  <c r="B212" i="17"/>
  <c r="B213" i="17"/>
  <c r="B214" i="17"/>
  <c r="B215" i="17"/>
  <c r="B216" i="17"/>
  <c r="B217" i="17"/>
  <c r="B218" i="17"/>
  <c r="B219" i="17"/>
  <c r="B220" i="17"/>
  <c r="B221" i="17"/>
  <c r="B222" i="17"/>
  <c r="B223" i="17"/>
  <c r="B224" i="17"/>
  <c r="B225" i="17"/>
  <c r="B226" i="17"/>
  <c r="B227" i="17"/>
  <c r="B228" i="17"/>
  <c r="B229" i="17"/>
  <c r="B230" i="17"/>
  <c r="B231" i="17"/>
  <c r="B232" i="17"/>
  <c r="B233" i="17"/>
  <c r="B234" i="17"/>
  <c r="B235" i="17"/>
  <c r="B236" i="17"/>
  <c r="B237" i="17"/>
  <c r="B238" i="17"/>
  <c r="B239" i="17"/>
  <c r="B240" i="17"/>
  <c r="B241" i="17"/>
  <c r="B242" i="17"/>
  <c r="B243" i="17"/>
  <c r="B244" i="17"/>
  <c r="B245" i="17"/>
  <c r="B246" i="17"/>
  <c r="B247" i="17"/>
  <c r="B248" i="17"/>
  <c r="B249" i="17"/>
  <c r="B250" i="17"/>
  <c r="B251" i="17"/>
  <c r="B252" i="17"/>
  <c r="B253" i="17"/>
  <c r="B254" i="17"/>
  <c r="B255" i="17"/>
  <c r="B256" i="17"/>
  <c r="B257" i="17"/>
  <c r="B258" i="17"/>
  <c r="B259" i="17"/>
  <c r="B260" i="17"/>
  <c r="B261" i="17"/>
  <c r="B262" i="17"/>
  <c r="B263" i="17"/>
  <c r="B264" i="17"/>
  <c r="B265" i="17"/>
  <c r="B266" i="17"/>
  <c r="B267" i="17"/>
  <c r="B268" i="17"/>
  <c r="B269" i="17"/>
  <c r="B270" i="17"/>
  <c r="B271" i="17"/>
  <c r="B272" i="17"/>
  <c r="B273" i="17"/>
  <c r="B274" i="17"/>
  <c r="B275" i="17"/>
  <c r="B276" i="17"/>
  <c r="B277" i="17"/>
  <c r="B278" i="17"/>
  <c r="B279" i="17"/>
  <c r="B280" i="17"/>
  <c r="B281" i="17"/>
  <c r="B282" i="17"/>
  <c r="B283" i="17"/>
  <c r="B284" i="17"/>
  <c r="B285" i="17"/>
  <c r="B286" i="17"/>
  <c r="B287" i="17"/>
  <c r="B288" i="17"/>
  <c r="B289" i="17"/>
  <c r="B290" i="17"/>
  <c r="B291" i="17"/>
  <c r="B292" i="17"/>
  <c r="B293" i="17"/>
  <c r="B294" i="17"/>
  <c r="B295" i="17"/>
  <c r="B296" i="17"/>
  <c r="B297" i="17"/>
  <c r="B298" i="17"/>
  <c r="B299" i="17"/>
  <c r="B300" i="17"/>
  <c r="B301" i="17"/>
  <c r="B302" i="17"/>
  <c r="B303" i="17"/>
  <c r="B304" i="17"/>
  <c r="B305" i="17"/>
  <c r="B306" i="17"/>
  <c r="B307" i="17"/>
  <c r="B308" i="17"/>
  <c r="B309" i="17"/>
  <c r="B310" i="17"/>
  <c r="B311" i="17"/>
  <c r="B312" i="17"/>
  <c r="B313" i="17"/>
  <c r="B314" i="17"/>
  <c r="B315" i="17"/>
  <c r="B316" i="17"/>
  <c r="B317" i="17"/>
  <c r="B318" i="17"/>
  <c r="B319" i="17"/>
  <c r="B320" i="17"/>
  <c r="B321" i="17"/>
  <c r="B322" i="17"/>
  <c r="B323" i="17"/>
  <c r="B324" i="17"/>
  <c r="B325" i="17"/>
  <c r="B326" i="17"/>
  <c r="B327" i="17"/>
  <c r="B328" i="17"/>
  <c r="B329" i="17"/>
  <c r="B330" i="17"/>
  <c r="B331" i="17"/>
  <c r="B332" i="17"/>
  <c r="B333" i="17"/>
  <c r="B334" i="17"/>
  <c r="B335" i="17"/>
  <c r="B336" i="17"/>
  <c r="B337" i="17"/>
  <c r="B338" i="17"/>
  <c r="B339" i="17"/>
  <c r="B340" i="17"/>
  <c r="B341" i="17"/>
  <c r="B342" i="17"/>
  <c r="B343" i="17"/>
  <c r="B344" i="17"/>
  <c r="B345" i="17"/>
  <c r="B346" i="17"/>
  <c r="B347" i="17"/>
  <c r="B348" i="17"/>
  <c r="B349" i="17"/>
  <c r="B350" i="17"/>
  <c r="B351" i="17"/>
  <c r="B352" i="17"/>
  <c r="B353" i="17"/>
  <c r="B354" i="17"/>
  <c r="B355" i="17"/>
  <c r="B356" i="17"/>
  <c r="B357" i="17"/>
  <c r="B358" i="17"/>
  <c r="B359" i="17"/>
  <c r="B360" i="17"/>
  <c r="B361" i="17"/>
  <c r="B362" i="17"/>
  <c r="B363" i="17"/>
  <c r="B364" i="17"/>
  <c r="B365" i="17"/>
  <c r="B366" i="17"/>
  <c r="B367" i="17"/>
  <c r="B368" i="17"/>
  <c r="B369" i="17"/>
  <c r="B370" i="17"/>
  <c r="B371" i="17"/>
  <c r="B372" i="17"/>
  <c r="B373" i="17"/>
  <c r="B374" i="17"/>
  <c r="B375" i="17"/>
  <c r="B376" i="17"/>
  <c r="B377" i="17"/>
  <c r="B378" i="17"/>
  <c r="B379" i="17"/>
  <c r="B380" i="17"/>
  <c r="B381" i="17"/>
  <c r="B382" i="17"/>
  <c r="B383" i="17"/>
  <c r="B384" i="17"/>
  <c r="B385" i="17"/>
  <c r="B386" i="17"/>
  <c r="B387" i="17"/>
  <c r="B388" i="17"/>
  <c r="B389" i="17"/>
  <c r="B390" i="17"/>
  <c r="B391" i="17"/>
  <c r="B392" i="17"/>
  <c r="B393" i="17"/>
  <c r="B394" i="17"/>
  <c r="B395" i="17"/>
  <c r="B396" i="17"/>
  <c r="B397" i="17"/>
  <c r="B398" i="17"/>
  <c r="B399" i="17"/>
  <c r="B400" i="17"/>
  <c r="B2" i="17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2" i="2"/>
  <c r="N26" i="15"/>
  <c r="N25" i="15"/>
  <c r="N24" i="15"/>
  <c r="AF3" i="2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4" i="2"/>
  <c r="AD245" i="2"/>
  <c r="AD246" i="2"/>
  <c r="AD247" i="2"/>
  <c r="AD248" i="2"/>
  <c r="AD249" i="2"/>
  <c r="AD250" i="2"/>
  <c r="AD251" i="2"/>
  <c r="AD252" i="2"/>
  <c r="AD253" i="2"/>
  <c r="AD254" i="2"/>
  <c r="AD255" i="2"/>
  <c r="AD256" i="2"/>
  <c r="AD257" i="2"/>
  <c r="AD258" i="2"/>
  <c r="AD259" i="2"/>
  <c r="AD260" i="2"/>
  <c r="AD261" i="2"/>
  <c r="AD262" i="2"/>
  <c r="AD263" i="2"/>
  <c r="AD264" i="2"/>
  <c r="AD265" i="2"/>
  <c r="AD266" i="2"/>
  <c r="AD267" i="2"/>
  <c r="AD268" i="2"/>
  <c r="AD269" i="2"/>
  <c r="AD270" i="2"/>
  <c r="AD271" i="2"/>
  <c r="AD272" i="2"/>
  <c r="AD273" i="2"/>
  <c r="AD274" i="2"/>
  <c r="AD275" i="2"/>
  <c r="AD276" i="2"/>
  <c r="AD277" i="2"/>
  <c r="AD278" i="2"/>
  <c r="AD279" i="2"/>
  <c r="AD280" i="2"/>
  <c r="AD281" i="2"/>
  <c r="AD282" i="2"/>
  <c r="AD283" i="2"/>
  <c r="AD284" i="2"/>
  <c r="AD285" i="2"/>
  <c r="AD286" i="2"/>
  <c r="AD287" i="2"/>
  <c r="AD288" i="2"/>
  <c r="AD289" i="2"/>
  <c r="AD290" i="2"/>
  <c r="AD291" i="2"/>
  <c r="AD292" i="2"/>
  <c r="AD293" i="2"/>
  <c r="AD294" i="2"/>
  <c r="AD295" i="2"/>
  <c r="AD296" i="2"/>
  <c r="AD297" i="2"/>
  <c r="AD298" i="2"/>
  <c r="AD299" i="2"/>
  <c r="AD300" i="2"/>
  <c r="AD301" i="2"/>
  <c r="AD302" i="2"/>
  <c r="AD303" i="2"/>
  <c r="AD304" i="2"/>
  <c r="AD305" i="2"/>
  <c r="AD306" i="2"/>
  <c r="AD307" i="2"/>
  <c r="AD308" i="2"/>
  <c r="AD309" i="2"/>
  <c r="AD310" i="2"/>
  <c r="AD311" i="2"/>
  <c r="AD312" i="2"/>
  <c r="AD313" i="2"/>
  <c r="AD314" i="2"/>
  <c r="AD315" i="2"/>
  <c r="AD316" i="2"/>
  <c r="AD317" i="2"/>
  <c r="AD318" i="2"/>
  <c r="AD319" i="2"/>
  <c r="AD320" i="2"/>
  <c r="AD321" i="2"/>
  <c r="AD322" i="2"/>
  <c r="AD323" i="2"/>
  <c r="AD324" i="2"/>
  <c r="AD325" i="2"/>
  <c r="AD326" i="2"/>
  <c r="AD327" i="2"/>
  <c r="AD328" i="2"/>
  <c r="AD329" i="2"/>
  <c r="AD330" i="2"/>
  <c r="AD331" i="2"/>
  <c r="AD332" i="2"/>
  <c r="AD333" i="2"/>
  <c r="AD334" i="2"/>
  <c r="AD335" i="2"/>
  <c r="AD336" i="2"/>
  <c r="AD337" i="2"/>
  <c r="AD338" i="2"/>
  <c r="AD339" i="2"/>
  <c r="AD340" i="2"/>
  <c r="AD341" i="2"/>
  <c r="AD342" i="2"/>
  <c r="AD343" i="2"/>
  <c r="AD344" i="2"/>
  <c r="AD345" i="2"/>
  <c r="AD346" i="2"/>
  <c r="AD347" i="2"/>
  <c r="AD348" i="2"/>
  <c r="AD349" i="2"/>
  <c r="AD350" i="2"/>
  <c r="AD351" i="2"/>
  <c r="AD352" i="2"/>
  <c r="AD353" i="2"/>
  <c r="AD354" i="2"/>
  <c r="AD355" i="2"/>
  <c r="AD356" i="2"/>
  <c r="AD357" i="2"/>
  <c r="AD358" i="2"/>
  <c r="AD359" i="2"/>
  <c r="AD360" i="2"/>
  <c r="AD361" i="2"/>
  <c r="AD362" i="2"/>
  <c r="AD363" i="2"/>
  <c r="AD364" i="2"/>
  <c r="AD365" i="2"/>
  <c r="AD366" i="2"/>
  <c r="AD367" i="2"/>
  <c r="AD368" i="2"/>
  <c r="AD369" i="2"/>
  <c r="AD370" i="2"/>
  <c r="AD371" i="2"/>
  <c r="AD372" i="2"/>
  <c r="AD373" i="2"/>
  <c r="AD374" i="2"/>
  <c r="AD375" i="2"/>
  <c r="AD376" i="2"/>
  <c r="AD377" i="2"/>
  <c r="AD378" i="2"/>
  <c r="AD379" i="2"/>
  <c r="AD380" i="2"/>
  <c r="AD381" i="2"/>
  <c r="AD382" i="2"/>
  <c r="AD383" i="2"/>
  <c r="AD384" i="2"/>
  <c r="AD385" i="2"/>
  <c r="AD386" i="2"/>
  <c r="AD387" i="2"/>
  <c r="AD388" i="2"/>
  <c r="AD389" i="2"/>
  <c r="AD390" i="2"/>
  <c r="AD391" i="2"/>
  <c r="AD392" i="2"/>
  <c r="AD393" i="2"/>
  <c r="AD394" i="2"/>
  <c r="AD395" i="2"/>
  <c r="AD396" i="2"/>
  <c r="AD397" i="2"/>
  <c r="AD398" i="2"/>
  <c r="AD399" i="2"/>
  <c r="AD400" i="2"/>
  <c r="AD401" i="2"/>
  <c r="AD3" i="2"/>
  <c r="AD4" i="2"/>
  <c r="AD5" i="2"/>
  <c r="AD6" i="2"/>
  <c r="AD7" i="2"/>
  <c r="AD8" i="2"/>
  <c r="AD9" i="2"/>
  <c r="AD10" i="2"/>
  <c r="AD11" i="2"/>
  <c r="AD12" i="2"/>
  <c r="AD2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272" i="2"/>
  <c r="AA273" i="2"/>
  <c r="AA274" i="2"/>
  <c r="AA275" i="2"/>
  <c r="AA276" i="2"/>
  <c r="AA277" i="2"/>
  <c r="AA278" i="2"/>
  <c r="AA279" i="2"/>
  <c r="AA280" i="2"/>
  <c r="AA281" i="2"/>
  <c r="AA282" i="2"/>
  <c r="AA283" i="2"/>
  <c r="AA284" i="2"/>
  <c r="AA285" i="2"/>
  <c r="AA286" i="2"/>
  <c r="AA287" i="2"/>
  <c r="AA288" i="2"/>
  <c r="AA289" i="2"/>
  <c r="AA290" i="2"/>
  <c r="AA291" i="2"/>
  <c r="AA292" i="2"/>
  <c r="AA293" i="2"/>
  <c r="AA294" i="2"/>
  <c r="AA295" i="2"/>
  <c r="AA296" i="2"/>
  <c r="AA297" i="2"/>
  <c r="AA298" i="2"/>
  <c r="AA299" i="2"/>
  <c r="AA300" i="2"/>
  <c r="AA301" i="2"/>
  <c r="AA302" i="2"/>
  <c r="AA303" i="2"/>
  <c r="AA304" i="2"/>
  <c r="AA305" i="2"/>
  <c r="AA306" i="2"/>
  <c r="AA307" i="2"/>
  <c r="AA308" i="2"/>
  <c r="AA309" i="2"/>
  <c r="AA310" i="2"/>
  <c r="AA311" i="2"/>
  <c r="AA312" i="2"/>
  <c r="AA313" i="2"/>
  <c r="AA314" i="2"/>
  <c r="AA315" i="2"/>
  <c r="AA316" i="2"/>
  <c r="AA317" i="2"/>
  <c r="AA318" i="2"/>
  <c r="AA319" i="2"/>
  <c r="AA320" i="2"/>
  <c r="AA321" i="2"/>
  <c r="AA322" i="2"/>
  <c r="AA323" i="2"/>
  <c r="AA324" i="2"/>
  <c r="AA325" i="2"/>
  <c r="AA326" i="2"/>
  <c r="AA327" i="2"/>
  <c r="AA328" i="2"/>
  <c r="AA329" i="2"/>
  <c r="AA330" i="2"/>
  <c r="AA331" i="2"/>
  <c r="AA332" i="2"/>
  <c r="AA333" i="2"/>
  <c r="AA334" i="2"/>
  <c r="AA335" i="2"/>
  <c r="AA336" i="2"/>
  <c r="AA337" i="2"/>
  <c r="AA338" i="2"/>
  <c r="AA339" i="2"/>
  <c r="AA340" i="2"/>
  <c r="AA341" i="2"/>
  <c r="AA342" i="2"/>
  <c r="AA343" i="2"/>
  <c r="AA344" i="2"/>
  <c r="AA345" i="2"/>
  <c r="AA346" i="2"/>
  <c r="AA347" i="2"/>
  <c r="AA348" i="2"/>
  <c r="AA349" i="2"/>
  <c r="AA350" i="2"/>
  <c r="AA351" i="2"/>
  <c r="AA352" i="2"/>
  <c r="AA353" i="2"/>
  <c r="AA354" i="2"/>
  <c r="AA355" i="2"/>
  <c r="AA356" i="2"/>
  <c r="AA357" i="2"/>
  <c r="AA358" i="2"/>
  <c r="AA359" i="2"/>
  <c r="AA360" i="2"/>
  <c r="AA361" i="2"/>
  <c r="AA362" i="2"/>
  <c r="AA363" i="2"/>
  <c r="AA364" i="2"/>
  <c r="AA365" i="2"/>
  <c r="AA366" i="2"/>
  <c r="AA367" i="2"/>
  <c r="AA368" i="2"/>
  <c r="AA369" i="2"/>
  <c r="AA370" i="2"/>
  <c r="AA371" i="2"/>
  <c r="AA372" i="2"/>
  <c r="AA373" i="2"/>
  <c r="AA374" i="2"/>
  <c r="AA375" i="2"/>
  <c r="AA376" i="2"/>
  <c r="AA377" i="2"/>
  <c r="AA378" i="2"/>
  <c r="AA379" i="2"/>
  <c r="AA380" i="2"/>
  <c r="AA381" i="2"/>
  <c r="AA382" i="2"/>
  <c r="AA383" i="2"/>
  <c r="AA384" i="2"/>
  <c r="AA385" i="2"/>
  <c r="AA386" i="2"/>
  <c r="AA387" i="2"/>
  <c r="AA388" i="2"/>
  <c r="AA389" i="2"/>
  <c r="AA390" i="2"/>
  <c r="AA391" i="2"/>
  <c r="AA392" i="2"/>
  <c r="AA393" i="2"/>
  <c r="AA394" i="2"/>
  <c r="AA395" i="2"/>
  <c r="AA396" i="2"/>
  <c r="AA397" i="2"/>
  <c r="AA398" i="2"/>
  <c r="AA399" i="2"/>
  <c r="AA400" i="2"/>
  <c r="AA401" i="2"/>
  <c r="AA2" i="2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Y345" i="2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2" i="2"/>
  <c r="A436" i="18" l="1"/>
  <c r="B52" i="23"/>
  <c r="B46" i="23"/>
  <c r="B40" i="23"/>
  <c r="B34" i="23"/>
  <c r="B35" i="21"/>
  <c r="D435" i="18"/>
  <c r="C51" i="23"/>
  <c r="C45" i="23"/>
  <c r="C39" i="23"/>
  <c r="C33" i="23"/>
  <c r="C34" i="21"/>
  <c r="C28" i="21"/>
  <c r="C22" i="21"/>
  <c r="B51" i="23"/>
  <c r="B39" i="23"/>
  <c r="B33" i="23"/>
  <c r="B28" i="21"/>
  <c r="D413" i="18"/>
  <c r="B45" i="23"/>
  <c r="B34" i="21"/>
  <c r="A412" i="18"/>
  <c r="C50" i="23"/>
  <c r="C44" i="23"/>
  <c r="C38" i="23"/>
  <c r="C39" i="21"/>
  <c r="C33" i="21"/>
  <c r="C27" i="21"/>
  <c r="C21" i="21"/>
  <c r="B27" i="21"/>
  <c r="B37" i="23"/>
  <c r="B32" i="21"/>
  <c r="C42" i="23"/>
  <c r="C31" i="21"/>
  <c r="B48" i="23"/>
  <c r="B36" i="23"/>
  <c r="B47" i="23"/>
  <c r="B36" i="21"/>
  <c r="C29" i="21"/>
  <c r="D411" i="18"/>
  <c r="B50" i="23"/>
  <c r="B44" i="23"/>
  <c r="B38" i="23"/>
  <c r="B39" i="21"/>
  <c r="B33" i="21"/>
  <c r="B21" i="21"/>
  <c r="B26" i="21"/>
  <c r="A696" i="19"/>
  <c r="B37" i="21"/>
  <c r="B24" i="21"/>
  <c r="B23" i="21"/>
  <c r="D389" i="18"/>
  <c r="C49" i="23"/>
  <c r="C43" i="23"/>
  <c r="C37" i="23"/>
  <c r="C38" i="21"/>
  <c r="C32" i="21"/>
  <c r="C26" i="21"/>
  <c r="C20" i="21"/>
  <c r="B43" i="23"/>
  <c r="B38" i="21"/>
  <c r="B20" i="21"/>
  <c r="C37" i="21"/>
  <c r="C25" i="21"/>
  <c r="B42" i="23"/>
  <c r="B31" i="21"/>
  <c r="B35" i="23"/>
  <c r="B30" i="21"/>
  <c r="C23" i="21"/>
  <c r="B22" i="21"/>
  <c r="A388" i="18"/>
  <c r="B49" i="23"/>
  <c r="D365" i="18"/>
  <c r="C35" i="21"/>
  <c r="D387" i="18"/>
  <c r="C48" i="23"/>
  <c r="C36" i="23"/>
  <c r="A660" i="19"/>
  <c r="D461" i="18"/>
  <c r="B25" i="21"/>
  <c r="A460" i="18"/>
  <c r="A364" i="18"/>
  <c r="C47" i="23"/>
  <c r="C41" i="23"/>
  <c r="C35" i="23"/>
  <c r="C36" i="21"/>
  <c r="C30" i="21"/>
  <c r="C24" i="21"/>
  <c r="A624" i="19"/>
  <c r="D459" i="18"/>
  <c r="D363" i="18"/>
  <c r="B41" i="23"/>
  <c r="A588" i="19"/>
  <c r="B29" i="21"/>
  <c r="D437" i="18"/>
  <c r="C52" i="23"/>
  <c r="C46" i="23"/>
  <c r="C40" i="23"/>
  <c r="C34" i="23"/>
  <c r="A552" i="19"/>
  <c r="Z3" i="2"/>
  <c r="Q16" i="17"/>
  <c r="Q10" i="17"/>
  <c r="B101" i="2"/>
  <c r="B213" i="2"/>
  <c r="B85" i="2"/>
  <c r="B197" i="2"/>
  <c r="B386" i="2"/>
  <c r="B277" i="2"/>
  <c r="B149" i="2"/>
  <c r="B372" i="2"/>
  <c r="B261" i="2"/>
  <c r="B133" i="2"/>
  <c r="B360" i="2"/>
  <c r="B245" i="2"/>
  <c r="B117" i="2"/>
  <c r="B347" i="2"/>
  <c r="B229" i="2"/>
  <c r="B322" i="2"/>
  <c r="B69" i="2"/>
  <c r="B28" i="2"/>
  <c r="B12" i="2"/>
  <c r="B308" i="2"/>
  <c r="B181" i="2"/>
  <c r="B53" i="2"/>
  <c r="B333" i="2"/>
  <c r="B397" i="2"/>
  <c r="B293" i="2"/>
  <c r="B165" i="2"/>
  <c r="B37" i="2"/>
  <c r="B11" i="2"/>
  <c r="B384" i="2"/>
  <c r="B357" i="2"/>
  <c r="B332" i="2"/>
  <c r="B307" i="2"/>
  <c r="B260" i="2"/>
  <c r="B52" i="2"/>
  <c r="B20" i="2"/>
  <c r="B6" i="2"/>
  <c r="B394" i="2"/>
  <c r="B380" i="2"/>
  <c r="B368" i="2"/>
  <c r="B355" i="2"/>
  <c r="B341" i="2"/>
  <c r="B330" i="2"/>
  <c r="B316" i="2"/>
  <c r="B304" i="2"/>
  <c r="B288" i="2"/>
  <c r="B272" i="2"/>
  <c r="B256" i="2"/>
  <c r="B240" i="2"/>
  <c r="B224" i="2"/>
  <c r="B208" i="2"/>
  <c r="B192" i="2"/>
  <c r="B176" i="2"/>
  <c r="B160" i="2"/>
  <c r="B144" i="2"/>
  <c r="B128" i="2"/>
  <c r="B112" i="2"/>
  <c r="B96" i="2"/>
  <c r="B80" i="2"/>
  <c r="B64" i="2"/>
  <c r="B48" i="2"/>
  <c r="B32" i="2"/>
  <c r="B19" i="2"/>
  <c r="B5" i="2"/>
  <c r="B392" i="2"/>
  <c r="B379" i="2"/>
  <c r="B365" i="2"/>
  <c r="B354" i="2"/>
  <c r="B340" i="2"/>
  <c r="B328" i="2"/>
  <c r="B315" i="2"/>
  <c r="B301" i="2"/>
  <c r="B285" i="2"/>
  <c r="B269" i="2"/>
  <c r="B253" i="2"/>
  <c r="B237" i="2"/>
  <c r="B221" i="2"/>
  <c r="B205" i="2"/>
  <c r="B189" i="2"/>
  <c r="B173" i="2"/>
  <c r="B157" i="2"/>
  <c r="B141" i="2"/>
  <c r="B125" i="2"/>
  <c r="B109" i="2"/>
  <c r="B93" i="2"/>
  <c r="B77" i="2"/>
  <c r="B61" i="2"/>
  <c r="B45" i="2"/>
  <c r="B29" i="2"/>
  <c r="B17" i="2"/>
  <c r="B4" i="2"/>
  <c r="B389" i="2"/>
  <c r="B378" i="2"/>
  <c r="B364" i="2"/>
  <c r="B352" i="2"/>
  <c r="B339" i="2"/>
  <c r="B325" i="2"/>
  <c r="B314" i="2"/>
  <c r="B300" i="2"/>
  <c r="B284" i="2"/>
  <c r="B268" i="2"/>
  <c r="B252" i="2"/>
  <c r="B236" i="2"/>
  <c r="B220" i="2"/>
  <c r="B204" i="2"/>
  <c r="B188" i="2"/>
  <c r="B172" i="2"/>
  <c r="B156" i="2"/>
  <c r="B140" i="2"/>
  <c r="B124" i="2"/>
  <c r="B108" i="2"/>
  <c r="B92" i="2"/>
  <c r="B76" i="2"/>
  <c r="B60" i="2"/>
  <c r="B44" i="2"/>
  <c r="B22" i="2"/>
  <c r="B30" i="2"/>
  <c r="B38" i="2"/>
  <c r="B46" i="2"/>
  <c r="B54" i="2"/>
  <c r="B62" i="2"/>
  <c r="B70" i="2"/>
  <c r="B78" i="2"/>
  <c r="B86" i="2"/>
  <c r="B94" i="2"/>
  <c r="B102" i="2"/>
  <c r="B110" i="2"/>
  <c r="B118" i="2"/>
  <c r="B126" i="2"/>
  <c r="B134" i="2"/>
  <c r="B142" i="2"/>
  <c r="B150" i="2"/>
  <c r="B158" i="2"/>
  <c r="B166" i="2"/>
  <c r="B174" i="2"/>
  <c r="B182" i="2"/>
  <c r="B190" i="2"/>
  <c r="B198" i="2"/>
  <c r="B206" i="2"/>
  <c r="B214" i="2"/>
  <c r="B222" i="2"/>
  <c r="B230" i="2"/>
  <c r="B238" i="2"/>
  <c r="B246" i="2"/>
  <c r="B254" i="2"/>
  <c r="B262" i="2"/>
  <c r="B270" i="2"/>
  <c r="B278" i="2"/>
  <c r="B286" i="2"/>
  <c r="B294" i="2"/>
  <c r="B302" i="2"/>
  <c r="B310" i="2"/>
  <c r="B318" i="2"/>
  <c r="B326" i="2"/>
  <c r="B334" i="2"/>
  <c r="B342" i="2"/>
  <c r="B350" i="2"/>
  <c r="B358" i="2"/>
  <c r="B366" i="2"/>
  <c r="B374" i="2"/>
  <c r="B382" i="2"/>
  <c r="B390" i="2"/>
  <c r="B398" i="2"/>
  <c r="B7" i="2"/>
  <c r="B15" i="2"/>
  <c r="B23" i="2"/>
  <c r="B31" i="2"/>
  <c r="B39" i="2"/>
  <c r="B47" i="2"/>
  <c r="B55" i="2"/>
  <c r="B63" i="2"/>
  <c r="B71" i="2"/>
  <c r="B79" i="2"/>
  <c r="B87" i="2"/>
  <c r="B95" i="2"/>
  <c r="B103" i="2"/>
  <c r="B111" i="2"/>
  <c r="B119" i="2"/>
  <c r="B127" i="2"/>
  <c r="B135" i="2"/>
  <c r="B143" i="2"/>
  <c r="B151" i="2"/>
  <c r="B159" i="2"/>
  <c r="B167" i="2"/>
  <c r="B175" i="2"/>
  <c r="B183" i="2"/>
  <c r="B191" i="2"/>
  <c r="B199" i="2"/>
  <c r="B207" i="2"/>
  <c r="B215" i="2"/>
  <c r="B223" i="2"/>
  <c r="B231" i="2"/>
  <c r="B239" i="2"/>
  <c r="B247" i="2"/>
  <c r="B255" i="2"/>
  <c r="B263" i="2"/>
  <c r="B271" i="2"/>
  <c r="B279" i="2"/>
  <c r="B287" i="2"/>
  <c r="B295" i="2"/>
  <c r="B303" i="2"/>
  <c r="B311" i="2"/>
  <c r="B319" i="2"/>
  <c r="B327" i="2"/>
  <c r="B335" i="2"/>
  <c r="B343" i="2"/>
  <c r="B351" i="2"/>
  <c r="B359" i="2"/>
  <c r="B367" i="2"/>
  <c r="B375" i="2"/>
  <c r="B383" i="2"/>
  <c r="B391" i="2"/>
  <c r="B399" i="2"/>
  <c r="B8" i="2"/>
  <c r="B16" i="2"/>
  <c r="B25" i="2"/>
  <c r="B33" i="2"/>
  <c r="B41" i="2"/>
  <c r="B49" i="2"/>
  <c r="B57" i="2"/>
  <c r="B65" i="2"/>
  <c r="B73" i="2"/>
  <c r="B81" i="2"/>
  <c r="B89" i="2"/>
  <c r="B97" i="2"/>
  <c r="B105" i="2"/>
  <c r="B113" i="2"/>
  <c r="B121" i="2"/>
  <c r="B129" i="2"/>
  <c r="B137" i="2"/>
  <c r="B145" i="2"/>
  <c r="B153" i="2"/>
  <c r="B161" i="2"/>
  <c r="B169" i="2"/>
  <c r="B177" i="2"/>
  <c r="B185" i="2"/>
  <c r="B193" i="2"/>
  <c r="B201" i="2"/>
  <c r="B209" i="2"/>
  <c r="B217" i="2"/>
  <c r="B225" i="2"/>
  <c r="B233" i="2"/>
  <c r="B241" i="2"/>
  <c r="B249" i="2"/>
  <c r="B257" i="2"/>
  <c r="B265" i="2"/>
  <c r="B273" i="2"/>
  <c r="B281" i="2"/>
  <c r="B289" i="2"/>
  <c r="B297" i="2"/>
  <c r="B305" i="2"/>
  <c r="B313" i="2"/>
  <c r="B321" i="2"/>
  <c r="B329" i="2"/>
  <c r="B337" i="2"/>
  <c r="B345" i="2"/>
  <c r="B353" i="2"/>
  <c r="B361" i="2"/>
  <c r="B369" i="2"/>
  <c r="B377" i="2"/>
  <c r="B385" i="2"/>
  <c r="B393" i="2"/>
  <c r="B401" i="2"/>
  <c r="B10" i="2"/>
  <c r="B18" i="2"/>
  <c r="B26" i="2"/>
  <c r="B34" i="2"/>
  <c r="B42" i="2"/>
  <c r="B50" i="2"/>
  <c r="B58" i="2"/>
  <c r="B66" i="2"/>
  <c r="B74" i="2"/>
  <c r="B82" i="2"/>
  <c r="B90" i="2"/>
  <c r="B98" i="2"/>
  <c r="B106" i="2"/>
  <c r="B114" i="2"/>
  <c r="B122" i="2"/>
  <c r="B130" i="2"/>
  <c r="B138" i="2"/>
  <c r="B146" i="2"/>
  <c r="B154" i="2"/>
  <c r="B162" i="2"/>
  <c r="B170" i="2"/>
  <c r="B178" i="2"/>
  <c r="B186" i="2"/>
  <c r="B194" i="2"/>
  <c r="B202" i="2"/>
  <c r="B210" i="2"/>
  <c r="B218" i="2"/>
  <c r="B226" i="2"/>
  <c r="B234" i="2"/>
  <c r="B242" i="2"/>
  <c r="B250" i="2"/>
  <c r="B258" i="2"/>
  <c r="B266" i="2"/>
  <c r="B274" i="2"/>
  <c r="B282" i="2"/>
  <c r="B290" i="2"/>
  <c r="B298" i="2"/>
  <c r="B2" i="2"/>
  <c r="B396" i="2"/>
  <c r="B371" i="2"/>
  <c r="B346" i="2"/>
  <c r="B320" i="2"/>
  <c r="B292" i="2"/>
  <c r="B276" i="2"/>
  <c r="B244" i="2"/>
  <c r="B228" i="2"/>
  <c r="B212" i="2"/>
  <c r="B196" i="2"/>
  <c r="B180" i="2"/>
  <c r="B164" i="2"/>
  <c r="B148" i="2"/>
  <c r="B132" i="2"/>
  <c r="B116" i="2"/>
  <c r="B100" i="2"/>
  <c r="B84" i="2"/>
  <c r="B68" i="2"/>
  <c r="B36" i="2"/>
  <c r="B21" i="2"/>
  <c r="B9" i="2"/>
  <c r="B395" i="2"/>
  <c r="B381" i="2"/>
  <c r="B370" i="2"/>
  <c r="B356" i="2"/>
  <c r="B344" i="2"/>
  <c r="B331" i="2"/>
  <c r="B317" i="2"/>
  <c r="B306" i="2"/>
  <c r="B291" i="2"/>
  <c r="B275" i="2"/>
  <c r="B259" i="2"/>
  <c r="B243" i="2"/>
  <c r="B227" i="2"/>
  <c r="B211" i="2"/>
  <c r="B195" i="2"/>
  <c r="B179" i="2"/>
  <c r="B163" i="2"/>
  <c r="B147" i="2"/>
  <c r="B131" i="2"/>
  <c r="B115" i="2"/>
  <c r="B99" i="2"/>
  <c r="B83" i="2"/>
  <c r="B67" i="2"/>
  <c r="B51" i="2"/>
  <c r="B35" i="2"/>
  <c r="B14" i="2"/>
  <c r="B3" i="2"/>
  <c r="B388" i="2"/>
  <c r="B376" i="2"/>
  <c r="B363" i="2"/>
  <c r="B349" i="2"/>
  <c r="B338" i="2"/>
  <c r="B324" i="2"/>
  <c r="B312" i="2"/>
  <c r="B299" i="2"/>
  <c r="B283" i="2"/>
  <c r="B267" i="2"/>
  <c r="B251" i="2"/>
  <c r="B235" i="2"/>
  <c r="B219" i="2"/>
  <c r="B203" i="2"/>
  <c r="B187" i="2"/>
  <c r="B171" i="2"/>
  <c r="B155" i="2"/>
  <c r="B139" i="2"/>
  <c r="B123" i="2"/>
  <c r="B107" i="2"/>
  <c r="B91" i="2"/>
  <c r="B75" i="2"/>
  <c r="B59" i="2"/>
  <c r="B43" i="2"/>
  <c r="B27" i="2"/>
  <c r="B13" i="2"/>
  <c r="B400" i="2"/>
  <c r="B387" i="2"/>
  <c r="B373" i="2"/>
  <c r="B362" i="2"/>
  <c r="B348" i="2"/>
  <c r="B336" i="2"/>
  <c r="B323" i="2"/>
  <c r="B309" i="2"/>
  <c r="B296" i="2"/>
  <c r="B280" i="2"/>
  <c r="B264" i="2"/>
  <c r="B248" i="2"/>
  <c r="B232" i="2"/>
  <c r="B216" i="2"/>
  <c r="B200" i="2"/>
  <c r="B184" i="2"/>
  <c r="B168" i="2"/>
  <c r="B152" i="2"/>
  <c r="B136" i="2"/>
  <c r="B120" i="2"/>
  <c r="B104" i="2"/>
  <c r="B88" i="2"/>
  <c r="B72" i="2"/>
  <c r="B56" i="2"/>
  <c r="B40" i="2"/>
  <c r="B24" i="2"/>
  <c r="AE45" i="2"/>
  <c r="AE29" i="2"/>
  <c r="AE385" i="2"/>
  <c r="AE353" i="2"/>
  <c r="AE321" i="2"/>
  <c r="AE289" i="2"/>
  <c r="AE257" i="2"/>
  <c r="AE225" i="2"/>
  <c r="AE189" i="2"/>
  <c r="AE125" i="2"/>
  <c r="AE61" i="2"/>
  <c r="Z163" i="2"/>
  <c r="AE381" i="2"/>
  <c r="AE349" i="2"/>
  <c r="AE317" i="2"/>
  <c r="AE285" i="2"/>
  <c r="AE253" i="2"/>
  <c r="AE221" i="2"/>
  <c r="AE181" i="2"/>
  <c r="AE117" i="2"/>
  <c r="AE53" i="2"/>
  <c r="Z2" i="2"/>
  <c r="AE401" i="2"/>
  <c r="AE305" i="2"/>
  <c r="AE14" i="2"/>
  <c r="AE10" i="2"/>
  <c r="AE377" i="2"/>
  <c r="AE345" i="2"/>
  <c r="AE313" i="2"/>
  <c r="AE281" i="2"/>
  <c r="AE249" i="2"/>
  <c r="AE217" i="2"/>
  <c r="AE173" i="2"/>
  <c r="AE109" i="2"/>
  <c r="Z6" i="2"/>
  <c r="AE17" i="2"/>
  <c r="AE25" i="2"/>
  <c r="AE33" i="2"/>
  <c r="AE41" i="2"/>
  <c r="AE49" i="2"/>
  <c r="AE57" i="2"/>
  <c r="AE65" i="2"/>
  <c r="AE73" i="2"/>
  <c r="AE81" i="2"/>
  <c r="AE89" i="2"/>
  <c r="AE97" i="2"/>
  <c r="AE105" i="2"/>
  <c r="AE113" i="2"/>
  <c r="AE121" i="2"/>
  <c r="AE129" i="2"/>
  <c r="AE137" i="2"/>
  <c r="AE145" i="2"/>
  <c r="AE153" i="2"/>
  <c r="AE161" i="2"/>
  <c r="AE169" i="2"/>
  <c r="AE177" i="2"/>
  <c r="AE185" i="2"/>
  <c r="AE193" i="2"/>
  <c r="AE6" i="2"/>
  <c r="AE373" i="2"/>
  <c r="AE341" i="2"/>
  <c r="AE309" i="2"/>
  <c r="AE277" i="2"/>
  <c r="AE245" i="2"/>
  <c r="AE213" i="2"/>
  <c r="AE165" i="2"/>
  <c r="AE101" i="2"/>
  <c r="AE37" i="2"/>
  <c r="Z5" i="2"/>
  <c r="Z310" i="2"/>
  <c r="AE369" i="2"/>
  <c r="AE337" i="2"/>
  <c r="AE273" i="2"/>
  <c r="AE241" i="2"/>
  <c r="AE209" i="2"/>
  <c r="AE157" i="2"/>
  <c r="AE93" i="2"/>
  <c r="Z4" i="2"/>
  <c r="AE397" i="2"/>
  <c r="AE365" i="2"/>
  <c r="AE333" i="2"/>
  <c r="AE301" i="2"/>
  <c r="AE269" i="2"/>
  <c r="AE237" i="2"/>
  <c r="AE205" i="2"/>
  <c r="AE149" i="2"/>
  <c r="AE85" i="2"/>
  <c r="AE21" i="2"/>
  <c r="Z290" i="2"/>
  <c r="AE393" i="2"/>
  <c r="AE361" i="2"/>
  <c r="AE329" i="2"/>
  <c r="AE297" i="2"/>
  <c r="AE265" i="2"/>
  <c r="AE233" i="2"/>
  <c r="AE201" i="2"/>
  <c r="AE141" i="2"/>
  <c r="AE77" i="2"/>
  <c r="AE13" i="2"/>
  <c r="AE389" i="2"/>
  <c r="AE357" i="2"/>
  <c r="AE325" i="2"/>
  <c r="AE293" i="2"/>
  <c r="AE261" i="2"/>
  <c r="AE229" i="2"/>
  <c r="AE197" i="2"/>
  <c r="AE133" i="2"/>
  <c r="AE69" i="2"/>
  <c r="AE5" i="2"/>
  <c r="AE396" i="2"/>
  <c r="AE388" i="2"/>
  <c r="AE380" i="2"/>
  <c r="AE372" i="2"/>
  <c r="AE364" i="2"/>
  <c r="AE356" i="2"/>
  <c r="AE348" i="2"/>
  <c r="AE340" i="2"/>
  <c r="AE332" i="2"/>
  <c r="AE324" i="2"/>
  <c r="AE316" i="2"/>
  <c r="AE308" i="2"/>
  <c r="AE300" i="2"/>
  <c r="AE292" i="2"/>
  <c r="AE284" i="2"/>
  <c r="AE276" i="2"/>
  <c r="AE268" i="2"/>
  <c r="AE260" i="2"/>
  <c r="AE252" i="2"/>
  <c r="AE244" i="2"/>
  <c r="AE236" i="2"/>
  <c r="AE228" i="2"/>
  <c r="AE220" i="2"/>
  <c r="AE212" i="2"/>
  <c r="AE204" i="2"/>
  <c r="AE196" i="2"/>
  <c r="AE188" i="2"/>
  <c r="AE180" i="2"/>
  <c r="AE172" i="2"/>
  <c r="AE164" i="2"/>
  <c r="AE156" i="2"/>
  <c r="AE148" i="2"/>
  <c r="AE140" i="2"/>
  <c r="AE132" i="2"/>
  <c r="AE124" i="2"/>
  <c r="AE116" i="2"/>
  <c r="AE108" i="2"/>
  <c r="AE100" i="2"/>
  <c r="AE92" i="2"/>
  <c r="AE84" i="2"/>
  <c r="AE76" i="2"/>
  <c r="AE68" i="2"/>
  <c r="AE60" i="2"/>
  <c r="AE52" i="2"/>
  <c r="AE44" i="2"/>
  <c r="AE36" i="2"/>
  <c r="AE28" i="2"/>
  <c r="AE20" i="2"/>
  <c r="AE12" i="2"/>
  <c r="Z201" i="2"/>
  <c r="AE4" i="2"/>
  <c r="AE395" i="2"/>
  <c r="AE387" i="2"/>
  <c r="AE379" i="2"/>
  <c r="AE371" i="2"/>
  <c r="AE363" i="2"/>
  <c r="AE355" i="2"/>
  <c r="AE347" i="2"/>
  <c r="AE339" i="2"/>
  <c r="AE331" i="2"/>
  <c r="AE323" i="2"/>
  <c r="AE315" i="2"/>
  <c r="AE307" i="2"/>
  <c r="AE299" i="2"/>
  <c r="AE291" i="2"/>
  <c r="AE283" i="2"/>
  <c r="AE275" i="2"/>
  <c r="AE267" i="2"/>
  <c r="AE259" i="2"/>
  <c r="AE251" i="2"/>
  <c r="AE243" i="2"/>
  <c r="AE235" i="2"/>
  <c r="AE227" i="2"/>
  <c r="AE219" i="2"/>
  <c r="AE211" i="2"/>
  <c r="AE203" i="2"/>
  <c r="AE195" i="2"/>
  <c r="AE187" i="2"/>
  <c r="AE179" i="2"/>
  <c r="AE171" i="2"/>
  <c r="AE163" i="2"/>
  <c r="AE155" i="2"/>
  <c r="AE147" i="2"/>
  <c r="AE139" i="2"/>
  <c r="AE131" i="2"/>
  <c r="AE123" i="2"/>
  <c r="AE115" i="2"/>
  <c r="AE107" i="2"/>
  <c r="AE99" i="2"/>
  <c r="AE91" i="2"/>
  <c r="AE83" i="2"/>
  <c r="AE75" i="2"/>
  <c r="AE67" i="2"/>
  <c r="AE59" i="2"/>
  <c r="AE51" i="2"/>
  <c r="AE43" i="2"/>
  <c r="AE35" i="2"/>
  <c r="AE27" i="2"/>
  <c r="AE19" i="2"/>
  <c r="AE11" i="2"/>
  <c r="AE2" i="2"/>
  <c r="AE3" i="2"/>
  <c r="AE394" i="2"/>
  <c r="AE386" i="2"/>
  <c r="AE378" i="2"/>
  <c r="AE370" i="2"/>
  <c r="AE362" i="2"/>
  <c r="AE354" i="2"/>
  <c r="AE346" i="2"/>
  <c r="AE338" i="2"/>
  <c r="AE330" i="2"/>
  <c r="AE322" i="2"/>
  <c r="AE314" i="2"/>
  <c r="AE306" i="2"/>
  <c r="AE298" i="2"/>
  <c r="AE290" i="2"/>
  <c r="AE282" i="2"/>
  <c r="AE274" i="2"/>
  <c r="AE266" i="2"/>
  <c r="AE258" i="2"/>
  <c r="AE250" i="2"/>
  <c r="AE242" i="2"/>
  <c r="AE234" i="2"/>
  <c r="AE226" i="2"/>
  <c r="AE218" i="2"/>
  <c r="AE210" i="2"/>
  <c r="AE202" i="2"/>
  <c r="AE194" i="2"/>
  <c r="AE186" i="2"/>
  <c r="AE178" i="2"/>
  <c r="AE170" i="2"/>
  <c r="AE162" i="2"/>
  <c r="AE154" i="2"/>
  <c r="AE146" i="2"/>
  <c r="AE138" i="2"/>
  <c r="AE130" i="2"/>
  <c r="AE122" i="2"/>
  <c r="AE114" i="2"/>
  <c r="AE106" i="2"/>
  <c r="AE98" i="2"/>
  <c r="AE90" i="2"/>
  <c r="AE82" i="2"/>
  <c r="AE74" i="2"/>
  <c r="AE66" i="2"/>
  <c r="AE58" i="2"/>
  <c r="AE50" i="2"/>
  <c r="AE42" i="2"/>
  <c r="AE34" i="2"/>
  <c r="AE26" i="2"/>
  <c r="AE18" i="2"/>
  <c r="AE9" i="2"/>
  <c r="AE400" i="2"/>
  <c r="AE392" i="2"/>
  <c r="AE384" i="2"/>
  <c r="AE376" i="2"/>
  <c r="AE368" i="2"/>
  <c r="AE360" i="2"/>
  <c r="AE352" i="2"/>
  <c r="AE344" i="2"/>
  <c r="AE336" i="2"/>
  <c r="AE328" i="2"/>
  <c r="AE320" i="2"/>
  <c r="AE312" i="2"/>
  <c r="AE304" i="2"/>
  <c r="AE296" i="2"/>
  <c r="AE288" i="2"/>
  <c r="AE280" i="2"/>
  <c r="AE272" i="2"/>
  <c r="AE264" i="2"/>
  <c r="AE256" i="2"/>
  <c r="AE248" i="2"/>
  <c r="AE240" i="2"/>
  <c r="AE232" i="2"/>
  <c r="AE224" i="2"/>
  <c r="AE216" i="2"/>
  <c r="AE208" i="2"/>
  <c r="AE200" i="2"/>
  <c r="AE192" i="2"/>
  <c r="AE184" i="2"/>
  <c r="AE176" i="2"/>
  <c r="AE168" i="2"/>
  <c r="AE160" i="2"/>
  <c r="AE152" i="2"/>
  <c r="AE144" i="2"/>
  <c r="AE136" i="2"/>
  <c r="AE128" i="2"/>
  <c r="AE120" i="2"/>
  <c r="AE112" i="2"/>
  <c r="AE104" i="2"/>
  <c r="AE96" i="2"/>
  <c r="AE88" i="2"/>
  <c r="AE80" i="2"/>
  <c r="AE72" i="2"/>
  <c r="AE64" i="2"/>
  <c r="AE56" i="2"/>
  <c r="AE48" i="2"/>
  <c r="AE40" i="2"/>
  <c r="AE32" i="2"/>
  <c r="AE24" i="2"/>
  <c r="AE16" i="2"/>
  <c r="AE8" i="2"/>
  <c r="AE399" i="2"/>
  <c r="AE391" i="2"/>
  <c r="AE383" i="2"/>
  <c r="AE375" i="2"/>
  <c r="AE367" i="2"/>
  <c r="AE359" i="2"/>
  <c r="AE351" i="2"/>
  <c r="AE343" i="2"/>
  <c r="AE335" i="2"/>
  <c r="AE327" i="2"/>
  <c r="AE319" i="2"/>
  <c r="AE311" i="2"/>
  <c r="AE303" i="2"/>
  <c r="AE295" i="2"/>
  <c r="AE287" i="2"/>
  <c r="AE279" i="2"/>
  <c r="AE271" i="2"/>
  <c r="AE263" i="2"/>
  <c r="AE255" i="2"/>
  <c r="AE247" i="2"/>
  <c r="AE239" i="2"/>
  <c r="AE231" i="2"/>
  <c r="AE223" i="2"/>
  <c r="AE215" i="2"/>
  <c r="AE207" i="2"/>
  <c r="AE199" i="2"/>
  <c r="AE191" i="2"/>
  <c r="AE183" i="2"/>
  <c r="AE175" i="2"/>
  <c r="AE167" i="2"/>
  <c r="AE159" i="2"/>
  <c r="AE151" i="2"/>
  <c r="AE143" i="2"/>
  <c r="AE135" i="2"/>
  <c r="AE127" i="2"/>
  <c r="AE119" i="2"/>
  <c r="AE111" i="2"/>
  <c r="AE103" i="2"/>
  <c r="AE95" i="2"/>
  <c r="AE87" i="2"/>
  <c r="AE79" i="2"/>
  <c r="AE71" i="2"/>
  <c r="AE63" i="2"/>
  <c r="AE55" i="2"/>
  <c r="AE47" i="2"/>
  <c r="AE39" i="2"/>
  <c r="AE31" i="2"/>
  <c r="AE23" i="2"/>
  <c r="AE15" i="2"/>
  <c r="AE7" i="2"/>
  <c r="AE398" i="2"/>
  <c r="AE390" i="2"/>
  <c r="AE382" i="2"/>
  <c r="AE374" i="2"/>
  <c r="AE366" i="2"/>
  <c r="AE358" i="2"/>
  <c r="AE350" i="2"/>
  <c r="AE342" i="2"/>
  <c r="AE334" i="2"/>
  <c r="AE326" i="2"/>
  <c r="AE318" i="2"/>
  <c r="AE310" i="2"/>
  <c r="AE302" i="2"/>
  <c r="AE294" i="2"/>
  <c r="AE286" i="2"/>
  <c r="AE278" i="2"/>
  <c r="AE270" i="2"/>
  <c r="AE262" i="2"/>
  <c r="AE254" i="2"/>
  <c r="AE246" i="2"/>
  <c r="AE238" i="2"/>
  <c r="AE230" i="2"/>
  <c r="AE222" i="2"/>
  <c r="AE214" i="2"/>
  <c r="AE206" i="2"/>
  <c r="AE198" i="2"/>
  <c r="AE190" i="2"/>
  <c r="AE182" i="2"/>
  <c r="AE174" i="2"/>
  <c r="AE166" i="2"/>
  <c r="AE158" i="2"/>
  <c r="AE150" i="2"/>
  <c r="AE142" i="2"/>
  <c r="AE134" i="2"/>
  <c r="AE126" i="2"/>
  <c r="AE118" i="2"/>
  <c r="AE110" i="2"/>
  <c r="AE102" i="2"/>
  <c r="AE94" i="2"/>
  <c r="AE86" i="2"/>
  <c r="AE78" i="2"/>
  <c r="AE70" i="2"/>
  <c r="AE62" i="2"/>
  <c r="AE54" i="2"/>
  <c r="AE46" i="2"/>
  <c r="AE38" i="2"/>
  <c r="AE30" i="2"/>
  <c r="AE22" i="2"/>
  <c r="Z230" i="2"/>
  <c r="Z383" i="2"/>
  <c r="Z25" i="2"/>
  <c r="Z263" i="2"/>
  <c r="Z363" i="2"/>
  <c r="Z114" i="2"/>
  <c r="Z337" i="2"/>
  <c r="Z63" i="2"/>
  <c r="Z7" i="2"/>
  <c r="Z12" i="2"/>
  <c r="Z62" i="2"/>
  <c r="Z401" i="2"/>
  <c r="Z381" i="2"/>
  <c r="Z355" i="2"/>
  <c r="Z329" i="2"/>
  <c r="Z308" i="2"/>
  <c r="Z282" i="2"/>
  <c r="Z255" i="2"/>
  <c r="Z226" i="2"/>
  <c r="Z190" i="2"/>
  <c r="Z153" i="2"/>
  <c r="Z102" i="2"/>
  <c r="Z50" i="2"/>
  <c r="Z103" i="2"/>
  <c r="Z400" i="2"/>
  <c r="Z374" i="2"/>
  <c r="Z354" i="2"/>
  <c r="Z327" i="2"/>
  <c r="Z301" i="2"/>
  <c r="Z281" i="2"/>
  <c r="Z254" i="2"/>
  <c r="Z217" i="2"/>
  <c r="Z187" i="2"/>
  <c r="Z151" i="2"/>
  <c r="Z99" i="2"/>
  <c r="Z49" i="2"/>
  <c r="Z14" i="2"/>
  <c r="Z382" i="2"/>
  <c r="Z356" i="2"/>
  <c r="Z335" i="2"/>
  <c r="Z309" i="2"/>
  <c r="Z283" i="2"/>
  <c r="Z262" i="2"/>
  <c r="Z227" i="2"/>
  <c r="Z191" i="2"/>
  <c r="Z162" i="2"/>
  <c r="Z113" i="2"/>
  <c r="Z399" i="2"/>
  <c r="Z326" i="2"/>
  <c r="Z251" i="2"/>
  <c r="Z89" i="2"/>
  <c r="Z372" i="2"/>
  <c r="Z35" i="2"/>
  <c r="Z373" i="2"/>
  <c r="Z274" i="2"/>
  <c r="Z178" i="2"/>
  <c r="Z38" i="2"/>
  <c r="Z393" i="2"/>
  <c r="Z319" i="2"/>
  <c r="Z273" i="2"/>
  <c r="Z214" i="2"/>
  <c r="Z138" i="2"/>
  <c r="Z391" i="2"/>
  <c r="Z292" i="2"/>
  <c r="Z22" i="2"/>
  <c r="Z34" i="2"/>
  <c r="Z47" i="2"/>
  <c r="Z59" i="2"/>
  <c r="Z73" i="2"/>
  <c r="Z86" i="2"/>
  <c r="Z98" i="2"/>
  <c r="Z111" i="2"/>
  <c r="Z123" i="2"/>
  <c r="Z137" i="2"/>
  <c r="Z150" i="2"/>
  <c r="Z347" i="2"/>
  <c r="Z300" i="2"/>
  <c r="Z215" i="2"/>
  <c r="Z139" i="2"/>
  <c r="Z346" i="2"/>
  <c r="Z299" i="2"/>
  <c r="Z242" i="2"/>
  <c r="Z177" i="2"/>
  <c r="Z87" i="2"/>
  <c r="Z365" i="2"/>
  <c r="Z345" i="2"/>
  <c r="Z318" i="2"/>
  <c r="Z271" i="2"/>
  <c r="Z241" i="2"/>
  <c r="Z203" i="2"/>
  <c r="Z175" i="2"/>
  <c r="Z127" i="2"/>
  <c r="Z75" i="2"/>
  <c r="Z390" i="2"/>
  <c r="Z364" i="2"/>
  <c r="Z338" i="2"/>
  <c r="Z317" i="2"/>
  <c r="Z291" i="2"/>
  <c r="Z265" i="2"/>
  <c r="Z239" i="2"/>
  <c r="Z202" i="2"/>
  <c r="Z166" i="2"/>
  <c r="Z126" i="2"/>
  <c r="Z74" i="2"/>
  <c r="Z23" i="2"/>
  <c r="Z11" i="2"/>
  <c r="Z397" i="2"/>
  <c r="Z388" i="2"/>
  <c r="Z379" i="2"/>
  <c r="Z370" i="2"/>
  <c r="Z361" i="2"/>
  <c r="Z351" i="2"/>
  <c r="Z342" i="2"/>
  <c r="Z333" i="2"/>
  <c r="Z324" i="2"/>
  <c r="Z315" i="2"/>
  <c r="Z306" i="2"/>
  <c r="Z297" i="2"/>
  <c r="Z287" i="2"/>
  <c r="Z278" i="2"/>
  <c r="Z269" i="2"/>
  <c r="Z260" i="2"/>
  <c r="Z249" i="2"/>
  <c r="Z235" i="2"/>
  <c r="Z223" i="2"/>
  <c r="Z210" i="2"/>
  <c r="Z198" i="2"/>
  <c r="Z185" i="2"/>
  <c r="Z171" i="2"/>
  <c r="Z159" i="2"/>
  <c r="Z146" i="2"/>
  <c r="Z134" i="2"/>
  <c r="Z121" i="2"/>
  <c r="Z107" i="2"/>
  <c r="Z95" i="2"/>
  <c r="Z82" i="2"/>
  <c r="Z70" i="2"/>
  <c r="Z57" i="2"/>
  <c r="Z43" i="2"/>
  <c r="Z31" i="2"/>
  <c r="Z18" i="2"/>
  <c r="Z389" i="2"/>
  <c r="Z380" i="2"/>
  <c r="Z371" i="2"/>
  <c r="Z353" i="2"/>
  <c r="Z343" i="2"/>
  <c r="Z334" i="2"/>
  <c r="Z325" i="2"/>
  <c r="Z316" i="2"/>
  <c r="Z307" i="2"/>
  <c r="Z298" i="2"/>
  <c r="Z289" i="2"/>
  <c r="Z279" i="2"/>
  <c r="Z270" i="2"/>
  <c r="Z261" i="2"/>
  <c r="Z250" i="2"/>
  <c r="Z238" i="2"/>
  <c r="Z225" i="2"/>
  <c r="Z211" i="2"/>
  <c r="Z199" i="2"/>
  <c r="Z186" i="2"/>
  <c r="Z174" i="2"/>
  <c r="Z161" i="2"/>
  <c r="Z147" i="2"/>
  <c r="Z135" i="2"/>
  <c r="Z122" i="2"/>
  <c r="Z110" i="2"/>
  <c r="Z97" i="2"/>
  <c r="Z83" i="2"/>
  <c r="Z71" i="2"/>
  <c r="Z58" i="2"/>
  <c r="Z46" i="2"/>
  <c r="Z33" i="2"/>
  <c r="Z19" i="2"/>
  <c r="Z10" i="2"/>
  <c r="Z396" i="2"/>
  <c r="Z387" i="2"/>
  <c r="Z378" i="2"/>
  <c r="Z369" i="2"/>
  <c r="Z359" i="2"/>
  <c r="Z350" i="2"/>
  <c r="Z341" i="2"/>
  <c r="Z332" i="2"/>
  <c r="Z323" i="2"/>
  <c r="Z314" i="2"/>
  <c r="Z305" i="2"/>
  <c r="Z295" i="2"/>
  <c r="Z286" i="2"/>
  <c r="Z277" i="2"/>
  <c r="Z268" i="2"/>
  <c r="Z259" i="2"/>
  <c r="Z247" i="2"/>
  <c r="Z234" i="2"/>
  <c r="Z222" i="2"/>
  <c r="Z209" i="2"/>
  <c r="Z195" i="2"/>
  <c r="Z183" i="2"/>
  <c r="Z170" i="2"/>
  <c r="Z158" i="2"/>
  <c r="Z145" i="2"/>
  <c r="Z131" i="2"/>
  <c r="Z119" i="2"/>
  <c r="Z106" i="2"/>
  <c r="Z94" i="2"/>
  <c r="Z81" i="2"/>
  <c r="Z67" i="2"/>
  <c r="Z55" i="2"/>
  <c r="Z42" i="2"/>
  <c r="Z30" i="2"/>
  <c r="Z17" i="2"/>
  <c r="Z398" i="2"/>
  <c r="Z362" i="2"/>
  <c r="Z9" i="2"/>
  <c r="Z395" i="2"/>
  <c r="Z386" i="2"/>
  <c r="Z377" i="2"/>
  <c r="Z367" i="2"/>
  <c r="Z358" i="2"/>
  <c r="Z349" i="2"/>
  <c r="Z340" i="2"/>
  <c r="Z331" i="2"/>
  <c r="Z322" i="2"/>
  <c r="Z313" i="2"/>
  <c r="Z303" i="2"/>
  <c r="Z294" i="2"/>
  <c r="Z285" i="2"/>
  <c r="Z276" i="2"/>
  <c r="Z267" i="2"/>
  <c r="Z258" i="2"/>
  <c r="Z246" i="2"/>
  <c r="Z233" i="2"/>
  <c r="Z219" i="2"/>
  <c r="Z207" i="2"/>
  <c r="Z194" i="2"/>
  <c r="Z182" i="2"/>
  <c r="Z169" i="2"/>
  <c r="Z155" i="2"/>
  <c r="Z143" i="2"/>
  <c r="Z130" i="2"/>
  <c r="Z118" i="2"/>
  <c r="Z105" i="2"/>
  <c r="Z91" i="2"/>
  <c r="Z79" i="2"/>
  <c r="Z66" i="2"/>
  <c r="Z54" i="2"/>
  <c r="Z41" i="2"/>
  <c r="Z27" i="2"/>
  <c r="Z15" i="2"/>
  <c r="Z8" i="2"/>
  <c r="Z394" i="2"/>
  <c r="Z385" i="2"/>
  <c r="Z375" i="2"/>
  <c r="Z366" i="2"/>
  <c r="Z357" i="2"/>
  <c r="Z348" i="2"/>
  <c r="Z339" i="2"/>
  <c r="Z330" i="2"/>
  <c r="Z321" i="2"/>
  <c r="Z311" i="2"/>
  <c r="Z302" i="2"/>
  <c r="Z293" i="2"/>
  <c r="Z284" i="2"/>
  <c r="Z275" i="2"/>
  <c r="Z266" i="2"/>
  <c r="Z257" i="2"/>
  <c r="Z243" i="2"/>
  <c r="Z231" i="2"/>
  <c r="Z218" i="2"/>
  <c r="Z206" i="2"/>
  <c r="Z193" i="2"/>
  <c r="Z179" i="2"/>
  <c r="Z167" i="2"/>
  <c r="Z154" i="2"/>
  <c r="Z142" i="2"/>
  <c r="Z129" i="2"/>
  <c r="Z115" i="2"/>
  <c r="Z90" i="2"/>
  <c r="Z78" i="2"/>
  <c r="Z65" i="2"/>
  <c r="Z51" i="2"/>
  <c r="Z39" i="2"/>
  <c r="Z26" i="2"/>
  <c r="Z392" i="2"/>
  <c r="Z384" i="2"/>
  <c r="Z376" i="2"/>
  <c r="Z368" i="2"/>
  <c r="Z360" i="2"/>
  <c r="Z352" i="2"/>
  <c r="Z344" i="2"/>
  <c r="Z336" i="2"/>
  <c r="Z328" i="2"/>
  <c r="Z320" i="2"/>
  <c r="Z312" i="2"/>
  <c r="Z304" i="2"/>
  <c r="Z296" i="2"/>
  <c r="Z288" i="2"/>
  <c r="Z280" i="2"/>
  <c r="Z272" i="2"/>
  <c r="Z264" i="2"/>
  <c r="Z256" i="2"/>
  <c r="Z248" i="2"/>
  <c r="Z240" i="2"/>
  <c r="Z232" i="2"/>
  <c r="Z224" i="2"/>
  <c r="Z216" i="2"/>
  <c r="Z208" i="2"/>
  <c r="Z200" i="2"/>
  <c r="Z192" i="2"/>
  <c r="Z184" i="2"/>
  <c r="Z176" i="2"/>
  <c r="Z168" i="2"/>
  <c r="Z160" i="2"/>
  <c r="Z152" i="2"/>
  <c r="Z144" i="2"/>
  <c r="Z136" i="2"/>
  <c r="Z128" i="2"/>
  <c r="Z120" i="2"/>
  <c r="Z112" i="2"/>
  <c r="Z104" i="2"/>
  <c r="Z96" i="2"/>
  <c r="Z88" i="2"/>
  <c r="Z80" i="2"/>
  <c r="Z72" i="2"/>
  <c r="Z64" i="2"/>
  <c r="Z56" i="2"/>
  <c r="Z48" i="2"/>
  <c r="Z40" i="2"/>
  <c r="Z32" i="2"/>
  <c r="Z24" i="2"/>
  <c r="Z16" i="2"/>
  <c r="Z253" i="2"/>
  <c r="Z245" i="2"/>
  <c r="Z237" i="2"/>
  <c r="Z229" i="2"/>
  <c r="Z221" i="2"/>
  <c r="Z213" i="2"/>
  <c r="Z205" i="2"/>
  <c r="Z197" i="2"/>
  <c r="Z189" i="2"/>
  <c r="Z181" i="2"/>
  <c r="Z173" i="2"/>
  <c r="Z165" i="2"/>
  <c r="Z157" i="2"/>
  <c r="Z149" i="2"/>
  <c r="Z141" i="2"/>
  <c r="Z133" i="2"/>
  <c r="Z125" i="2"/>
  <c r="Z117" i="2"/>
  <c r="Z109" i="2"/>
  <c r="Z101" i="2"/>
  <c r="Z93" i="2"/>
  <c r="Z85" i="2"/>
  <c r="Z77" i="2"/>
  <c r="Z69" i="2"/>
  <c r="Z61" i="2"/>
  <c r="Z53" i="2"/>
  <c r="Z45" i="2"/>
  <c r="Z37" i="2"/>
  <c r="Z29" i="2"/>
  <c r="Z21" i="2"/>
  <c r="Z13" i="2"/>
  <c r="Z252" i="2"/>
  <c r="Z244" i="2"/>
  <c r="Z236" i="2"/>
  <c r="Z228" i="2"/>
  <c r="Z220" i="2"/>
  <c r="Z212" i="2"/>
  <c r="Z204" i="2"/>
  <c r="Z196" i="2"/>
  <c r="Z188" i="2"/>
  <c r="Z180" i="2"/>
  <c r="Z172" i="2"/>
  <c r="Z164" i="2"/>
  <c r="Z156" i="2"/>
  <c r="Z148" i="2"/>
  <c r="Z140" i="2"/>
  <c r="Z132" i="2"/>
  <c r="Z124" i="2"/>
  <c r="Z116" i="2"/>
  <c r="Z108" i="2"/>
  <c r="Z100" i="2"/>
  <c r="Z92" i="2"/>
  <c r="Z84" i="2"/>
  <c r="Z76" i="2"/>
  <c r="Z68" i="2"/>
  <c r="Z60" i="2"/>
  <c r="Z52" i="2"/>
  <c r="Z44" i="2"/>
  <c r="Z36" i="2"/>
  <c r="Z28" i="2"/>
  <c r="Z20" i="2"/>
  <c r="F376" i="18" l="1"/>
  <c r="D377" i="18"/>
  <c r="D373" i="18"/>
  <c r="G370" i="18"/>
  <c r="E377" i="18"/>
  <c r="F370" i="18"/>
  <c r="E373" i="18"/>
  <c r="F374" i="18"/>
  <c r="F371" i="18"/>
  <c r="G375" i="18"/>
  <c r="E374" i="18"/>
  <c r="G372" i="18"/>
  <c r="E371" i="18"/>
  <c r="E370" i="18"/>
  <c r="D375" i="18"/>
  <c r="D374" i="18"/>
  <c r="D372" i="18"/>
  <c r="G377" i="18"/>
  <c r="E376" i="18"/>
  <c r="D370" i="18"/>
  <c r="D371" i="18"/>
  <c r="F373" i="18"/>
  <c r="G374" i="18"/>
  <c r="D376" i="18"/>
  <c r="G371" i="18"/>
  <c r="F377" i="18"/>
  <c r="G423" i="18"/>
  <c r="F419" i="18"/>
  <c r="F425" i="18"/>
  <c r="G419" i="18"/>
  <c r="D418" i="18"/>
  <c r="E425" i="18"/>
  <c r="D423" i="18"/>
  <c r="F421" i="18"/>
  <c r="E419" i="18"/>
  <c r="G422" i="18"/>
  <c r="F418" i="18"/>
  <c r="D419" i="18"/>
  <c r="E421" i="18"/>
  <c r="F422" i="18"/>
  <c r="D425" i="18"/>
  <c r="D421" i="18"/>
  <c r="E422" i="18"/>
  <c r="F424" i="18"/>
  <c r="G420" i="18"/>
  <c r="G418" i="18"/>
  <c r="G425" i="18"/>
  <c r="E424" i="18"/>
  <c r="D420" i="18"/>
  <c r="E418" i="18"/>
  <c r="D424" i="18"/>
  <c r="D422" i="18"/>
  <c r="D400" i="18"/>
  <c r="E400" i="18"/>
  <c r="D396" i="18"/>
  <c r="D397" i="18"/>
  <c r="E398" i="18"/>
  <c r="E395" i="18"/>
  <c r="G396" i="18"/>
  <c r="D401" i="18"/>
  <c r="D399" i="18"/>
  <c r="E394" i="18"/>
  <c r="D398" i="18"/>
  <c r="D395" i="18"/>
  <c r="F400" i="18"/>
  <c r="G401" i="18"/>
  <c r="G398" i="18"/>
  <c r="D394" i="18"/>
  <c r="G395" i="18"/>
  <c r="F397" i="18"/>
  <c r="F401" i="18"/>
  <c r="G394" i="18"/>
  <c r="F398" i="18"/>
  <c r="E397" i="18"/>
  <c r="F395" i="18"/>
  <c r="E401" i="18"/>
  <c r="G399" i="18"/>
  <c r="F394" i="18"/>
  <c r="G473" i="18"/>
  <c r="E470" i="18"/>
  <c r="F466" i="18"/>
  <c r="F472" i="18"/>
  <c r="D471" i="18"/>
  <c r="D468" i="18"/>
  <c r="E466" i="18"/>
  <c r="F470" i="18"/>
  <c r="E467" i="18"/>
  <c r="D466" i="18"/>
  <c r="F469" i="18"/>
  <c r="F473" i="18"/>
  <c r="D472" i="18"/>
  <c r="D469" i="18"/>
  <c r="D467" i="18"/>
  <c r="E472" i="18"/>
  <c r="G466" i="18"/>
  <c r="D470" i="18"/>
  <c r="G470" i="18"/>
  <c r="E469" i="18"/>
  <c r="E473" i="18"/>
  <c r="G467" i="18"/>
  <c r="D473" i="18"/>
  <c r="G471" i="18"/>
  <c r="F467" i="18"/>
  <c r="G468" i="18"/>
  <c r="F446" i="18"/>
  <c r="G446" i="18"/>
  <c r="D443" i="18"/>
  <c r="D448" i="18"/>
  <c r="E446" i="18"/>
  <c r="D449" i="18"/>
  <c r="E442" i="18"/>
  <c r="D446" i="18"/>
  <c r="D445" i="18"/>
  <c r="F443" i="18"/>
  <c r="G447" i="18"/>
  <c r="D444" i="18"/>
  <c r="F442" i="18"/>
  <c r="G449" i="18"/>
  <c r="D447" i="18"/>
  <c r="F445" i="18"/>
  <c r="F449" i="18"/>
  <c r="E443" i="18"/>
  <c r="G444" i="18"/>
  <c r="D442" i="18"/>
  <c r="F448" i="18"/>
  <c r="G442" i="18"/>
  <c r="E448" i="18"/>
  <c r="E445" i="18"/>
  <c r="E449" i="18"/>
  <c r="G443" i="18"/>
  <c r="F400" i="17"/>
  <c r="F398" i="17"/>
  <c r="F396" i="17"/>
  <c r="F394" i="17"/>
  <c r="F392" i="17"/>
  <c r="F390" i="17"/>
  <c r="F388" i="17"/>
  <c r="F386" i="17"/>
  <c r="F384" i="17"/>
  <c r="F382" i="17"/>
  <c r="F380" i="17"/>
  <c r="F378" i="17"/>
  <c r="F376" i="17"/>
  <c r="F374" i="17"/>
  <c r="F372" i="17"/>
  <c r="F370" i="17"/>
  <c r="F368" i="17"/>
  <c r="F366" i="17"/>
  <c r="F364" i="17"/>
  <c r="F362" i="17"/>
  <c r="F360" i="17"/>
  <c r="F358" i="17"/>
  <c r="F356" i="17"/>
  <c r="F354" i="17"/>
  <c r="J399" i="17"/>
  <c r="J397" i="17"/>
  <c r="J395" i="17"/>
  <c r="J393" i="17"/>
  <c r="J391" i="17"/>
  <c r="J389" i="17"/>
  <c r="J387" i="17"/>
  <c r="J385" i="17"/>
  <c r="J383" i="17"/>
  <c r="J381" i="17"/>
  <c r="J379" i="17"/>
  <c r="J377" i="17"/>
  <c r="J375" i="17"/>
  <c r="J373" i="17"/>
  <c r="J371" i="17"/>
  <c r="J369" i="17"/>
  <c r="J367" i="17"/>
  <c r="J365" i="17"/>
  <c r="J363" i="17"/>
  <c r="J361" i="17"/>
  <c r="J359" i="17"/>
  <c r="J357" i="17"/>
  <c r="J355" i="17"/>
  <c r="J353" i="17"/>
  <c r="J351" i="17"/>
  <c r="J349" i="17"/>
  <c r="J347" i="17"/>
  <c r="J345" i="17"/>
  <c r="J343" i="17"/>
  <c r="J341" i="17"/>
  <c r="J339" i="17"/>
  <c r="J337" i="17"/>
  <c r="J335" i="17"/>
  <c r="J333" i="17"/>
  <c r="G399" i="17"/>
  <c r="G397" i="17"/>
  <c r="G395" i="17"/>
  <c r="G393" i="17"/>
  <c r="G391" i="17"/>
  <c r="G389" i="17"/>
  <c r="G387" i="17"/>
  <c r="G385" i="17"/>
  <c r="G383" i="17"/>
  <c r="G381" i="17"/>
  <c r="G379" i="17"/>
  <c r="G377" i="17"/>
  <c r="G375" i="17"/>
  <c r="G373" i="17"/>
  <c r="G371" i="17"/>
  <c r="G369" i="17"/>
  <c r="G367" i="17"/>
  <c r="G365" i="17"/>
  <c r="G363" i="17"/>
  <c r="G361" i="17"/>
  <c r="G359" i="17"/>
  <c r="G357" i="17"/>
  <c r="G355" i="17"/>
  <c r="G353" i="17"/>
  <c r="G351" i="17"/>
  <c r="G349" i="17"/>
  <c r="G347" i="17"/>
  <c r="G345" i="17"/>
  <c r="G343" i="17"/>
  <c r="G341" i="17"/>
  <c r="G339" i="17"/>
  <c r="G337" i="17"/>
  <c r="H400" i="17"/>
  <c r="I397" i="17"/>
  <c r="C395" i="17"/>
  <c r="H392" i="17"/>
  <c r="I389" i="17"/>
  <c r="C387" i="17"/>
  <c r="H384" i="17"/>
  <c r="I381" i="17"/>
  <c r="C379" i="17"/>
  <c r="H376" i="17"/>
  <c r="I373" i="17"/>
  <c r="C371" i="17"/>
  <c r="H368" i="17"/>
  <c r="I365" i="17"/>
  <c r="C363" i="17"/>
  <c r="H360" i="17"/>
  <c r="I357" i="17"/>
  <c r="C355" i="17"/>
  <c r="H352" i="17"/>
  <c r="F350" i="17"/>
  <c r="I347" i="17"/>
  <c r="F345" i="17"/>
  <c r="J342" i="17"/>
  <c r="H340" i="17"/>
  <c r="F338" i="17"/>
  <c r="I335" i="17"/>
  <c r="H333" i="17"/>
  <c r="H331" i="17"/>
  <c r="H329" i="17"/>
  <c r="H327" i="17"/>
  <c r="H325" i="17"/>
  <c r="H323" i="17"/>
  <c r="H321" i="17"/>
  <c r="H319" i="17"/>
  <c r="H317" i="17"/>
  <c r="H315" i="17"/>
  <c r="H313" i="17"/>
  <c r="H311" i="17"/>
  <c r="H309" i="17"/>
  <c r="H307" i="17"/>
  <c r="H305" i="17"/>
  <c r="H303" i="17"/>
  <c r="H301" i="17"/>
  <c r="H299" i="17"/>
  <c r="H297" i="17"/>
  <c r="H295" i="17"/>
  <c r="H293" i="17"/>
  <c r="H291" i="17"/>
  <c r="H289" i="17"/>
  <c r="H287" i="17"/>
  <c r="H285" i="17"/>
  <c r="H283" i="17"/>
  <c r="H281" i="17"/>
  <c r="H279" i="17"/>
  <c r="H277" i="17"/>
  <c r="H275" i="17"/>
  <c r="H273" i="17"/>
  <c r="H271" i="17"/>
  <c r="H269" i="17"/>
  <c r="H267" i="17"/>
  <c r="H265" i="17"/>
  <c r="H263" i="17"/>
  <c r="H261" i="17"/>
  <c r="H259" i="17"/>
  <c r="H257" i="17"/>
  <c r="H255" i="17"/>
  <c r="H253" i="17"/>
  <c r="H251" i="17"/>
  <c r="H249" i="17"/>
  <c r="H247" i="17"/>
  <c r="H245" i="17"/>
  <c r="H243" i="17"/>
  <c r="H241" i="17"/>
  <c r="H239" i="17"/>
  <c r="H237" i="17"/>
  <c r="H235" i="17"/>
  <c r="H233" i="17"/>
  <c r="H231" i="17"/>
  <c r="C400" i="17"/>
  <c r="F397" i="17"/>
  <c r="I394" i="17"/>
  <c r="C392" i="17"/>
  <c r="F389" i="17"/>
  <c r="I386" i="17"/>
  <c r="C384" i="17"/>
  <c r="F381" i="17"/>
  <c r="I378" i="17"/>
  <c r="C376" i="17"/>
  <c r="F373" i="17"/>
  <c r="I370" i="17"/>
  <c r="C368" i="17"/>
  <c r="F365" i="17"/>
  <c r="I399" i="17"/>
  <c r="C397" i="17"/>
  <c r="H394" i="17"/>
  <c r="I391" i="17"/>
  <c r="C389" i="17"/>
  <c r="H386" i="17"/>
  <c r="I383" i="17"/>
  <c r="C381" i="17"/>
  <c r="H378" i="17"/>
  <c r="C399" i="17"/>
  <c r="H396" i="17"/>
  <c r="I393" i="17"/>
  <c r="C391" i="17"/>
  <c r="H388" i="17"/>
  <c r="I385" i="17"/>
  <c r="C383" i="17"/>
  <c r="H380" i="17"/>
  <c r="I377" i="17"/>
  <c r="C375" i="17"/>
  <c r="H372" i="17"/>
  <c r="I369" i="17"/>
  <c r="C367" i="17"/>
  <c r="H364" i="17"/>
  <c r="I361" i="17"/>
  <c r="C359" i="17"/>
  <c r="H356" i="17"/>
  <c r="I353" i="17"/>
  <c r="F351" i="17"/>
  <c r="J348" i="17"/>
  <c r="H346" i="17"/>
  <c r="J396" i="17"/>
  <c r="C393" i="17"/>
  <c r="J388" i="17"/>
  <c r="C385" i="17"/>
  <c r="J380" i="17"/>
  <c r="C377" i="17"/>
  <c r="H373" i="17"/>
  <c r="C370" i="17"/>
  <c r="J400" i="17"/>
  <c r="I396" i="17"/>
  <c r="J392" i="17"/>
  <c r="I388" i="17"/>
  <c r="J384" i="17"/>
  <c r="I380" i="17"/>
  <c r="J376" i="17"/>
  <c r="C373" i="17"/>
  <c r="H369" i="17"/>
  <c r="G366" i="17"/>
  <c r="I362" i="17"/>
  <c r="H359" i="17"/>
  <c r="G356" i="17"/>
  <c r="C353" i="17"/>
  <c r="G350" i="17"/>
  <c r="F347" i="17"/>
  <c r="H344" i="17"/>
  <c r="C342" i="17"/>
  <c r="F339" i="17"/>
  <c r="I336" i="17"/>
  <c r="G334" i="17"/>
  <c r="C332" i="17"/>
  <c r="J329" i="17"/>
  <c r="I327" i="17"/>
  <c r="G325" i="17"/>
  <c r="F323" i="17"/>
  <c r="C321" i="17"/>
  <c r="J318" i="17"/>
  <c r="I316" i="17"/>
  <c r="H314" i="17"/>
  <c r="G312" i="17"/>
  <c r="F310" i="17"/>
  <c r="C308" i="17"/>
  <c r="I400" i="17"/>
  <c r="G396" i="17"/>
  <c r="I392" i="17"/>
  <c r="G388" i="17"/>
  <c r="I384" i="17"/>
  <c r="G380" i="17"/>
  <c r="I376" i="17"/>
  <c r="J372" i="17"/>
  <c r="F369" i="17"/>
  <c r="C366" i="17"/>
  <c r="H362" i="17"/>
  <c r="F359" i="17"/>
  <c r="C356" i="17"/>
  <c r="J352" i="17"/>
  <c r="C350" i="17"/>
  <c r="C347" i="17"/>
  <c r="G344" i="17"/>
  <c r="I341" i="17"/>
  <c r="C339" i="17"/>
  <c r="H336" i="17"/>
  <c r="F334" i="17"/>
  <c r="J331" i="17"/>
  <c r="I329" i="17"/>
  <c r="G327" i="17"/>
  <c r="F325" i="17"/>
  <c r="C323" i="17"/>
  <c r="J320" i="17"/>
  <c r="I318" i="17"/>
  <c r="H316" i="17"/>
  <c r="G314" i="17"/>
  <c r="F312" i="17"/>
  <c r="C310" i="17"/>
  <c r="J307" i="17"/>
  <c r="G400" i="17"/>
  <c r="C396" i="17"/>
  <c r="G392" i="17"/>
  <c r="C388" i="17"/>
  <c r="G384" i="17"/>
  <c r="C380" i="17"/>
  <c r="G376" i="17"/>
  <c r="I372" i="17"/>
  <c r="C369" i="17"/>
  <c r="H365" i="17"/>
  <c r="G362" i="17"/>
  <c r="J358" i="17"/>
  <c r="I355" i="17"/>
  <c r="I352" i="17"/>
  <c r="I349" i="17"/>
  <c r="J346" i="17"/>
  <c r="F344" i="17"/>
  <c r="H341" i="17"/>
  <c r="J338" i="17"/>
  <c r="G336" i="17"/>
  <c r="C334" i="17"/>
  <c r="I331" i="17"/>
  <c r="G329" i="17"/>
  <c r="H399" i="17"/>
  <c r="I395" i="17"/>
  <c r="H391" i="17"/>
  <c r="I387" i="17"/>
  <c r="H383" i="17"/>
  <c r="I379" i="17"/>
  <c r="I375" i="17"/>
  <c r="G372" i="17"/>
  <c r="J368" i="17"/>
  <c r="C365" i="17"/>
  <c r="C362" i="17"/>
  <c r="I358" i="17"/>
  <c r="H355" i="17"/>
  <c r="G352" i="17"/>
  <c r="H349" i="17"/>
  <c r="I346" i="17"/>
  <c r="C344" i="17"/>
  <c r="F341" i="17"/>
  <c r="I338" i="17"/>
  <c r="F336" i="17"/>
  <c r="I333" i="17"/>
  <c r="G331" i="17"/>
  <c r="F329" i="17"/>
  <c r="C327" i="17"/>
  <c r="J324" i="17"/>
  <c r="I322" i="17"/>
  <c r="H320" i="17"/>
  <c r="G318" i="17"/>
  <c r="F316" i="17"/>
  <c r="C314" i="17"/>
  <c r="J311" i="17"/>
  <c r="I309" i="17"/>
  <c r="G307" i="17"/>
  <c r="F305" i="17"/>
  <c r="C303" i="17"/>
  <c r="J300" i="17"/>
  <c r="I298" i="17"/>
  <c r="H296" i="17"/>
  <c r="G294" i="17"/>
  <c r="F292" i="17"/>
  <c r="C290" i="17"/>
  <c r="J287" i="17"/>
  <c r="I285" i="17"/>
  <c r="G283" i="17"/>
  <c r="F281" i="17"/>
  <c r="C279" i="17"/>
  <c r="J276" i="17"/>
  <c r="I274" i="17"/>
  <c r="H272" i="17"/>
  <c r="G270" i="17"/>
  <c r="F268" i="17"/>
  <c r="C266" i="17"/>
  <c r="J263" i="17"/>
  <c r="I261" i="17"/>
  <c r="G259" i="17"/>
  <c r="F257" i="17"/>
  <c r="C255" i="17"/>
  <c r="J252" i="17"/>
  <c r="I250" i="17"/>
  <c r="H248" i="17"/>
  <c r="G246" i="17"/>
  <c r="F244" i="17"/>
  <c r="C242" i="17"/>
  <c r="J239" i="17"/>
  <c r="I237" i="17"/>
  <c r="F399" i="17"/>
  <c r="H395" i="17"/>
  <c r="F391" i="17"/>
  <c r="H387" i="17"/>
  <c r="F383" i="17"/>
  <c r="H379" i="17"/>
  <c r="H375" i="17"/>
  <c r="C372" i="17"/>
  <c r="J398" i="17"/>
  <c r="F395" i="17"/>
  <c r="J390" i="17"/>
  <c r="F387" i="17"/>
  <c r="J382" i="17"/>
  <c r="F379" i="17"/>
  <c r="F375" i="17"/>
  <c r="I371" i="17"/>
  <c r="G368" i="17"/>
  <c r="I364" i="17"/>
  <c r="F361" i="17"/>
  <c r="G358" i="17"/>
  <c r="J354" i="17"/>
  <c r="C352" i="17"/>
  <c r="C349" i="17"/>
  <c r="F346" i="17"/>
  <c r="H343" i="17"/>
  <c r="J340" i="17"/>
  <c r="G338" i="17"/>
  <c r="H335" i="17"/>
  <c r="F333" i="17"/>
  <c r="C331" i="17"/>
  <c r="J328" i="17"/>
  <c r="I326" i="17"/>
  <c r="H324" i="17"/>
  <c r="G322" i="17"/>
  <c r="F320" i="17"/>
  <c r="C318" i="17"/>
  <c r="J315" i="17"/>
  <c r="I313" i="17"/>
  <c r="G311" i="17"/>
  <c r="F309" i="17"/>
  <c r="C307" i="17"/>
  <c r="J304" i="17"/>
  <c r="I302" i="17"/>
  <c r="H300" i="17"/>
  <c r="G298" i="17"/>
  <c r="F296" i="17"/>
  <c r="C294" i="17"/>
  <c r="J291" i="17"/>
  <c r="I289" i="17"/>
  <c r="G287" i="17"/>
  <c r="F285" i="17"/>
  <c r="C283" i="17"/>
  <c r="J280" i="17"/>
  <c r="I278" i="17"/>
  <c r="H276" i="17"/>
  <c r="G274" i="17"/>
  <c r="F272" i="17"/>
  <c r="C270" i="17"/>
  <c r="J267" i="17"/>
  <c r="I265" i="17"/>
  <c r="G263" i="17"/>
  <c r="F261" i="17"/>
  <c r="C259" i="17"/>
  <c r="J256" i="17"/>
  <c r="I254" i="17"/>
  <c r="H252" i="17"/>
  <c r="G250" i="17"/>
  <c r="F248" i="17"/>
  <c r="C246" i="17"/>
  <c r="J243" i="17"/>
  <c r="I241" i="17"/>
  <c r="G239" i="17"/>
  <c r="F237" i="17"/>
  <c r="C235" i="17"/>
  <c r="J232" i="17"/>
  <c r="I230" i="17"/>
  <c r="I228" i="17"/>
  <c r="I226" i="17"/>
  <c r="I224" i="17"/>
  <c r="I222" i="17"/>
  <c r="I220" i="17"/>
  <c r="I218" i="17"/>
  <c r="I216" i="17"/>
  <c r="I214" i="17"/>
  <c r="I212" i="17"/>
  <c r="I210" i="17"/>
  <c r="I208" i="17"/>
  <c r="I206" i="17"/>
  <c r="I204" i="17"/>
  <c r="I202" i="17"/>
  <c r="H398" i="17"/>
  <c r="G394" i="17"/>
  <c r="H390" i="17"/>
  <c r="G386" i="17"/>
  <c r="H382" i="17"/>
  <c r="G378" i="17"/>
  <c r="I374" i="17"/>
  <c r="F371" i="17"/>
  <c r="H367" i="17"/>
  <c r="C364" i="17"/>
  <c r="J360" i="17"/>
  <c r="H357" i="17"/>
  <c r="H354" i="17"/>
  <c r="G398" i="17"/>
  <c r="C394" i="17"/>
  <c r="G390" i="17"/>
  <c r="C386" i="17"/>
  <c r="G382" i="17"/>
  <c r="C378" i="17"/>
  <c r="H374" i="17"/>
  <c r="J370" i="17"/>
  <c r="F367" i="17"/>
  <c r="I363" i="17"/>
  <c r="I360" i="17"/>
  <c r="F357" i="17"/>
  <c r="G354" i="17"/>
  <c r="C351" i="17"/>
  <c r="G348" i="17"/>
  <c r="H345" i="17"/>
  <c r="I342" i="17"/>
  <c r="F340" i="17"/>
  <c r="H337" i="17"/>
  <c r="C335" i="17"/>
  <c r="I332" i="17"/>
  <c r="H330" i="17"/>
  <c r="G328" i="17"/>
  <c r="F326" i="17"/>
  <c r="C324" i="17"/>
  <c r="J321" i="17"/>
  <c r="I319" i="17"/>
  <c r="G317" i="17"/>
  <c r="F315" i="17"/>
  <c r="C313" i="17"/>
  <c r="J310" i="17"/>
  <c r="I308" i="17"/>
  <c r="H306" i="17"/>
  <c r="G304" i="17"/>
  <c r="F302" i="17"/>
  <c r="C300" i="17"/>
  <c r="J297" i="17"/>
  <c r="I295" i="17"/>
  <c r="G293" i="17"/>
  <c r="F291" i="17"/>
  <c r="C289" i="17"/>
  <c r="J286" i="17"/>
  <c r="C398" i="17"/>
  <c r="H393" i="17"/>
  <c r="C390" i="17"/>
  <c r="H385" i="17"/>
  <c r="C382" i="17"/>
  <c r="H377" i="17"/>
  <c r="G374" i="17"/>
  <c r="H370" i="17"/>
  <c r="J366" i="17"/>
  <c r="H363" i="17"/>
  <c r="G360" i="17"/>
  <c r="C357" i="17"/>
  <c r="C354" i="17"/>
  <c r="J350" i="17"/>
  <c r="F348" i="17"/>
  <c r="C345" i="17"/>
  <c r="H342" i="17"/>
  <c r="C340" i="17"/>
  <c r="F337" i="17"/>
  <c r="J334" i="17"/>
  <c r="H332" i="17"/>
  <c r="G330" i="17"/>
  <c r="F328" i="17"/>
  <c r="C326" i="17"/>
  <c r="J323" i="17"/>
  <c r="I321" i="17"/>
  <c r="G319" i="17"/>
  <c r="F317" i="17"/>
  <c r="C315" i="17"/>
  <c r="J312" i="17"/>
  <c r="I310" i="17"/>
  <c r="H308" i="17"/>
  <c r="G306" i="17"/>
  <c r="F304" i="17"/>
  <c r="C302" i="17"/>
  <c r="J299" i="17"/>
  <c r="I297" i="17"/>
  <c r="G295" i="17"/>
  <c r="F293" i="17"/>
  <c r="C291" i="17"/>
  <c r="J288" i="17"/>
  <c r="I286" i="17"/>
  <c r="H284" i="17"/>
  <c r="G282" i="17"/>
  <c r="F280" i="17"/>
  <c r="C278" i="17"/>
  <c r="J275" i="17"/>
  <c r="I273" i="17"/>
  <c r="G271" i="17"/>
  <c r="I398" i="17"/>
  <c r="J374" i="17"/>
  <c r="H361" i="17"/>
  <c r="F352" i="17"/>
  <c r="I345" i="17"/>
  <c r="H339" i="17"/>
  <c r="C333" i="17"/>
  <c r="C328" i="17"/>
  <c r="I323" i="17"/>
  <c r="F319" i="17"/>
  <c r="J314" i="17"/>
  <c r="H310" i="17"/>
  <c r="F306" i="17"/>
  <c r="F303" i="17"/>
  <c r="I299" i="17"/>
  <c r="I296" i="17"/>
  <c r="C293" i="17"/>
  <c r="F290" i="17"/>
  <c r="H286" i="17"/>
  <c r="J283" i="17"/>
  <c r="I280" i="17"/>
  <c r="J277" i="17"/>
  <c r="C275" i="17"/>
  <c r="C272" i="17"/>
  <c r="F269" i="17"/>
  <c r="I266" i="17"/>
  <c r="F264" i="17"/>
  <c r="G261" i="17"/>
  <c r="I258" i="17"/>
  <c r="F256" i="17"/>
  <c r="H397" i="17"/>
  <c r="C374" i="17"/>
  <c r="C361" i="17"/>
  <c r="I351" i="17"/>
  <c r="J344" i="17"/>
  <c r="H338" i="17"/>
  <c r="J332" i="17"/>
  <c r="J327" i="17"/>
  <c r="G323" i="17"/>
  <c r="C319" i="17"/>
  <c r="I314" i="17"/>
  <c r="G310" i="17"/>
  <c r="C306" i="17"/>
  <c r="J302" i="17"/>
  <c r="G299" i="17"/>
  <c r="G296" i="17"/>
  <c r="J292" i="17"/>
  <c r="J289" i="17"/>
  <c r="G286" i="17"/>
  <c r="I283" i="17"/>
  <c r="H280" i="17"/>
  <c r="I277" i="17"/>
  <c r="J274" i="17"/>
  <c r="J271" i="17"/>
  <c r="J394" i="17"/>
  <c r="H371" i="17"/>
  <c r="C360" i="17"/>
  <c r="H351" i="17"/>
  <c r="I344" i="17"/>
  <c r="C338" i="17"/>
  <c r="G332" i="17"/>
  <c r="F327" i="17"/>
  <c r="J322" i="17"/>
  <c r="H318" i="17"/>
  <c r="F314" i="17"/>
  <c r="J309" i="17"/>
  <c r="J305" i="17"/>
  <c r="H302" i="17"/>
  <c r="F299" i="17"/>
  <c r="C296" i="17"/>
  <c r="I292" i="17"/>
  <c r="G289" i="17"/>
  <c r="F286" i="17"/>
  <c r="F283" i="17"/>
  <c r="G280" i="17"/>
  <c r="G277" i="17"/>
  <c r="H274" i="17"/>
  <c r="I271" i="17"/>
  <c r="J268" i="17"/>
  <c r="F393" i="17"/>
  <c r="G370" i="17"/>
  <c r="I359" i="17"/>
  <c r="I350" i="17"/>
  <c r="I343" i="17"/>
  <c r="I337" i="17"/>
  <c r="F332" i="17"/>
  <c r="J326" i="17"/>
  <c r="H322" i="17"/>
  <c r="F318" i="17"/>
  <c r="J313" i="17"/>
  <c r="G309" i="17"/>
  <c r="I305" i="17"/>
  <c r="G302" i="17"/>
  <c r="C299" i="17"/>
  <c r="J295" i="17"/>
  <c r="H292" i="17"/>
  <c r="F289" i="17"/>
  <c r="C286" i="17"/>
  <c r="J282" i="17"/>
  <c r="C280" i="17"/>
  <c r="F277" i="17"/>
  <c r="F274" i="17"/>
  <c r="F271" i="17"/>
  <c r="I390" i="17"/>
  <c r="I368" i="17"/>
  <c r="H358" i="17"/>
  <c r="H350" i="17"/>
  <c r="F343" i="17"/>
  <c r="C337" i="17"/>
  <c r="F331" i="17"/>
  <c r="H326" i="17"/>
  <c r="F322" i="17"/>
  <c r="J317" i="17"/>
  <c r="G313" i="17"/>
  <c r="C309" i="17"/>
  <c r="G305" i="17"/>
  <c r="J301" i="17"/>
  <c r="J298" i="17"/>
  <c r="F295" i="17"/>
  <c r="G292" i="17"/>
  <c r="I288" i="17"/>
  <c r="J285" i="17"/>
  <c r="I282" i="17"/>
  <c r="J279" i="17"/>
  <c r="C277" i="17"/>
  <c r="C274" i="17"/>
  <c r="C271" i="17"/>
  <c r="H268" i="17"/>
  <c r="J265" i="17"/>
  <c r="C263" i="17"/>
  <c r="H260" i="17"/>
  <c r="C258" i="17"/>
  <c r="G255" i="17"/>
  <c r="I252" i="17"/>
  <c r="C250" i="17"/>
  <c r="G247" i="17"/>
  <c r="J244" i="17"/>
  <c r="G242" i="17"/>
  <c r="I239" i="17"/>
  <c r="J236" i="17"/>
  <c r="H234" i="17"/>
  <c r="F232" i="17"/>
  <c r="J229" i="17"/>
  <c r="I227" i="17"/>
  <c r="H225" i="17"/>
  <c r="G223" i="17"/>
  <c r="F221" i="17"/>
  <c r="C219" i="17"/>
  <c r="J216" i="17"/>
  <c r="H214" i="17"/>
  <c r="G212" i="17"/>
  <c r="F210" i="17"/>
  <c r="C208" i="17"/>
  <c r="J205" i="17"/>
  <c r="I203" i="17"/>
  <c r="H201" i="17"/>
  <c r="H199" i="17"/>
  <c r="H197" i="17"/>
  <c r="H195" i="17"/>
  <c r="H193" i="17"/>
  <c r="H191" i="17"/>
  <c r="H189" i="17"/>
  <c r="H187" i="17"/>
  <c r="H185" i="17"/>
  <c r="H183" i="17"/>
  <c r="H181" i="17"/>
  <c r="H179" i="17"/>
  <c r="H177" i="17"/>
  <c r="H175" i="17"/>
  <c r="H173" i="17"/>
  <c r="H171" i="17"/>
  <c r="H169" i="17"/>
  <c r="H167" i="17"/>
  <c r="H165" i="17"/>
  <c r="H163" i="17"/>
  <c r="H161" i="17"/>
  <c r="H159" i="17"/>
  <c r="H157" i="17"/>
  <c r="H155" i="17"/>
  <c r="H153" i="17"/>
  <c r="H151" i="17"/>
  <c r="H149" i="17"/>
  <c r="H147" i="17"/>
  <c r="H145" i="17"/>
  <c r="H143" i="17"/>
  <c r="H141" i="17"/>
  <c r="H139" i="17"/>
  <c r="H137" i="17"/>
  <c r="H135" i="17"/>
  <c r="H133" i="17"/>
  <c r="H131" i="17"/>
  <c r="H129" i="17"/>
  <c r="H127" i="17"/>
  <c r="H125" i="17"/>
  <c r="H123" i="17"/>
  <c r="H389" i="17"/>
  <c r="I367" i="17"/>
  <c r="C358" i="17"/>
  <c r="F349" i="17"/>
  <c r="C343" i="17"/>
  <c r="J336" i="17"/>
  <c r="J330" i="17"/>
  <c r="G326" i="17"/>
  <c r="C322" i="17"/>
  <c r="I317" i="17"/>
  <c r="F313" i="17"/>
  <c r="J308" i="17"/>
  <c r="C305" i="17"/>
  <c r="I301" i="17"/>
  <c r="H298" i="17"/>
  <c r="C295" i="17"/>
  <c r="C292" i="17"/>
  <c r="H288" i="17"/>
  <c r="G285" i="17"/>
  <c r="H282" i="17"/>
  <c r="I279" i="17"/>
  <c r="I276" i="17"/>
  <c r="J273" i="17"/>
  <c r="J270" i="17"/>
  <c r="J386" i="17"/>
  <c r="I366" i="17"/>
  <c r="J356" i="17"/>
  <c r="I348" i="17"/>
  <c r="G342" i="17"/>
  <c r="C336" i="17"/>
  <c r="I330" i="17"/>
  <c r="J325" i="17"/>
  <c r="G321" i="17"/>
  <c r="C317" i="17"/>
  <c r="I312" i="17"/>
  <c r="G308" i="17"/>
  <c r="I304" i="17"/>
  <c r="G301" i="17"/>
  <c r="F298" i="17"/>
  <c r="J294" i="17"/>
  <c r="I291" i="17"/>
  <c r="G288" i="17"/>
  <c r="C285" i="17"/>
  <c r="F282" i="17"/>
  <c r="G279" i="17"/>
  <c r="G276" i="17"/>
  <c r="G273" i="17"/>
  <c r="I270" i="17"/>
  <c r="C268" i="17"/>
  <c r="F265" i="17"/>
  <c r="I262" i="17"/>
  <c r="F260" i="17"/>
  <c r="I257" i="17"/>
  <c r="J254" i="17"/>
  <c r="F252" i="17"/>
  <c r="I249" i="17"/>
  <c r="C247" i="17"/>
  <c r="H244" i="17"/>
  <c r="J241" i="17"/>
  <c r="C239" i="17"/>
  <c r="H236" i="17"/>
  <c r="F234" i="17"/>
  <c r="J231" i="17"/>
  <c r="H229" i="17"/>
  <c r="G227" i="17"/>
  <c r="F225" i="17"/>
  <c r="C223" i="17"/>
  <c r="J220" i="17"/>
  <c r="H218" i="17"/>
  <c r="G216" i="17"/>
  <c r="F214" i="17"/>
  <c r="C212" i="17"/>
  <c r="J209" i="17"/>
  <c r="I207" i="17"/>
  <c r="H205" i="17"/>
  <c r="G203" i="17"/>
  <c r="F201" i="17"/>
  <c r="F199" i="17"/>
  <c r="F197" i="17"/>
  <c r="F195" i="17"/>
  <c r="F193" i="17"/>
  <c r="F191" i="17"/>
  <c r="F189" i="17"/>
  <c r="F187" i="17"/>
  <c r="F185" i="17"/>
  <c r="F183" i="17"/>
  <c r="F181" i="17"/>
  <c r="F179" i="17"/>
  <c r="F177" i="17"/>
  <c r="F175" i="17"/>
  <c r="F173" i="17"/>
  <c r="F171" i="17"/>
  <c r="F169" i="17"/>
  <c r="F167" i="17"/>
  <c r="F165" i="17"/>
  <c r="F163" i="17"/>
  <c r="F161" i="17"/>
  <c r="F159" i="17"/>
  <c r="F157" i="17"/>
  <c r="F155" i="17"/>
  <c r="F153" i="17"/>
  <c r="F151" i="17"/>
  <c r="F149" i="17"/>
  <c r="F147" i="17"/>
  <c r="F145" i="17"/>
  <c r="F143" i="17"/>
  <c r="F141" i="17"/>
  <c r="F139" i="17"/>
  <c r="F137" i="17"/>
  <c r="F135" i="17"/>
  <c r="F133" i="17"/>
  <c r="F131" i="17"/>
  <c r="F129" i="17"/>
  <c r="F127" i="17"/>
  <c r="F125" i="17"/>
  <c r="F123" i="17"/>
  <c r="F121" i="17"/>
  <c r="F119" i="17"/>
  <c r="F117" i="17"/>
  <c r="F115" i="17"/>
  <c r="F113" i="17"/>
  <c r="F111" i="17"/>
  <c r="F109" i="17"/>
  <c r="F107" i="17"/>
  <c r="F105" i="17"/>
  <c r="F103" i="17"/>
  <c r="F385" i="17"/>
  <c r="H366" i="17"/>
  <c r="I356" i="17"/>
  <c r="H348" i="17"/>
  <c r="F342" i="17"/>
  <c r="G335" i="17"/>
  <c r="F330" i="17"/>
  <c r="I325" i="17"/>
  <c r="F321" i="17"/>
  <c r="J316" i="17"/>
  <c r="H312" i="17"/>
  <c r="F308" i="17"/>
  <c r="H304" i="17"/>
  <c r="F301" i="17"/>
  <c r="C298" i="17"/>
  <c r="I294" i="17"/>
  <c r="G291" i="17"/>
  <c r="F288" i="17"/>
  <c r="J284" i="17"/>
  <c r="C282" i="17"/>
  <c r="F279" i="17"/>
  <c r="F276" i="17"/>
  <c r="F273" i="17"/>
  <c r="H270" i="17"/>
  <c r="I382" i="17"/>
  <c r="J364" i="17"/>
  <c r="F355" i="17"/>
  <c r="C348" i="17"/>
  <c r="C341" i="17"/>
  <c r="F335" i="17"/>
  <c r="C330" i="17"/>
  <c r="C325" i="17"/>
  <c r="I320" i="17"/>
  <c r="G316" i="17"/>
  <c r="C312" i="17"/>
  <c r="I307" i="17"/>
  <c r="C304" i="17"/>
  <c r="C301" i="17"/>
  <c r="G297" i="17"/>
  <c r="H294" i="17"/>
  <c r="J290" i="17"/>
  <c r="C288" i="17"/>
  <c r="I284" i="17"/>
  <c r="J281" i="17"/>
  <c r="J278" i="17"/>
  <c r="C276" i="17"/>
  <c r="C273" i="17"/>
  <c r="F270" i="17"/>
  <c r="H381" i="17"/>
  <c r="G364" i="17"/>
  <c r="I354" i="17"/>
  <c r="H347" i="17"/>
  <c r="I340" i="17"/>
  <c r="I334" i="17"/>
  <c r="C329" i="17"/>
  <c r="I324" i="17"/>
  <c r="G320" i="17"/>
  <c r="C316" i="17"/>
  <c r="I311" i="17"/>
  <c r="F307" i="17"/>
  <c r="J303" i="17"/>
  <c r="I300" i="17"/>
  <c r="F297" i="17"/>
  <c r="F294" i="17"/>
  <c r="I290" i="17"/>
  <c r="I287" i="17"/>
  <c r="G284" i="17"/>
  <c r="I281" i="17"/>
  <c r="H278" i="17"/>
  <c r="I275" i="17"/>
  <c r="J272" i="17"/>
  <c r="J269" i="17"/>
  <c r="F267" i="17"/>
  <c r="I264" i="17"/>
  <c r="F262" i="17"/>
  <c r="I259" i="17"/>
  <c r="I256" i="17"/>
  <c r="J378" i="17"/>
  <c r="F363" i="17"/>
  <c r="H353" i="17"/>
  <c r="G346" i="17"/>
  <c r="G340" i="17"/>
  <c r="H334" i="17"/>
  <c r="I328" i="17"/>
  <c r="G324" i="17"/>
  <c r="C320" i="17"/>
  <c r="I315" i="17"/>
  <c r="F311" i="17"/>
  <c r="J306" i="17"/>
  <c r="I303" i="17"/>
  <c r="G300" i="17"/>
  <c r="C297" i="17"/>
  <c r="J293" i="17"/>
  <c r="H290" i="17"/>
  <c r="F287" i="17"/>
  <c r="F284" i="17"/>
  <c r="G281" i="17"/>
  <c r="G278" i="17"/>
  <c r="G275" i="17"/>
  <c r="I272" i="17"/>
  <c r="I269" i="17"/>
  <c r="C267" i="17"/>
  <c r="H264" i="17"/>
  <c r="C262" i="17"/>
  <c r="F259" i="17"/>
  <c r="H256" i="17"/>
  <c r="C254" i="17"/>
  <c r="G251" i="17"/>
  <c r="J248" i="17"/>
  <c r="F246" i="17"/>
  <c r="G243" i="17"/>
  <c r="J240" i="17"/>
  <c r="G238" i="17"/>
  <c r="J235" i="17"/>
  <c r="G233" i="17"/>
  <c r="C231" i="17"/>
  <c r="J228" i="17"/>
  <c r="H226" i="17"/>
  <c r="G224" i="17"/>
  <c r="F222" i="17"/>
  <c r="C220" i="17"/>
  <c r="J217" i="17"/>
  <c r="I215" i="17"/>
  <c r="H213" i="17"/>
  <c r="G211" i="17"/>
  <c r="F209" i="17"/>
  <c r="C207" i="17"/>
  <c r="J204" i="17"/>
  <c r="H202" i="17"/>
  <c r="H200" i="17"/>
  <c r="H198" i="17"/>
  <c r="H196" i="17"/>
  <c r="H194" i="17"/>
  <c r="H192" i="17"/>
  <c r="H190" i="17"/>
  <c r="H188" i="17"/>
  <c r="H186" i="17"/>
  <c r="H184" i="17"/>
  <c r="H182" i="17"/>
  <c r="H180" i="17"/>
  <c r="H178" i="17"/>
  <c r="H176" i="17"/>
  <c r="H174" i="17"/>
  <c r="H172" i="17"/>
  <c r="H170" i="17"/>
  <c r="H168" i="17"/>
  <c r="H166" i="17"/>
  <c r="H164" i="17"/>
  <c r="H162" i="17"/>
  <c r="H160" i="17"/>
  <c r="H158" i="17"/>
  <c r="H156" i="17"/>
  <c r="H154" i="17"/>
  <c r="H152" i="17"/>
  <c r="H150" i="17"/>
  <c r="H148" i="17"/>
  <c r="H146" i="17"/>
  <c r="H144" i="17"/>
  <c r="H142" i="17"/>
  <c r="H140" i="17"/>
  <c r="H138" i="17"/>
  <c r="I339" i="17"/>
  <c r="G290" i="17"/>
  <c r="G267" i="17"/>
  <c r="J262" i="17"/>
  <c r="G258" i="17"/>
  <c r="F254" i="17"/>
  <c r="J250" i="17"/>
  <c r="F247" i="17"/>
  <c r="I243" i="17"/>
  <c r="G240" i="17"/>
  <c r="I236" i="17"/>
  <c r="I233" i="17"/>
  <c r="G230" i="17"/>
  <c r="H227" i="17"/>
  <c r="H224" i="17"/>
  <c r="I221" i="17"/>
  <c r="J218" i="17"/>
  <c r="J215" i="17"/>
  <c r="C213" i="17"/>
  <c r="C210" i="17"/>
  <c r="F207" i="17"/>
  <c r="F204" i="17"/>
  <c r="G201" i="17"/>
  <c r="I198" i="17"/>
  <c r="C196" i="17"/>
  <c r="G333" i="17"/>
  <c r="C287" i="17"/>
  <c r="J266" i="17"/>
  <c r="H262" i="17"/>
  <c r="F258" i="17"/>
  <c r="J253" i="17"/>
  <c r="H250" i="17"/>
  <c r="J246" i="17"/>
  <c r="F243" i="17"/>
  <c r="F240" i="17"/>
  <c r="G236" i="17"/>
  <c r="F233" i="17"/>
  <c r="F230" i="17"/>
  <c r="F227" i="17"/>
  <c r="F224" i="17"/>
  <c r="H221" i="17"/>
  <c r="G218" i="17"/>
  <c r="H215" i="17"/>
  <c r="J212" i="17"/>
  <c r="I209" i="17"/>
  <c r="J206" i="17"/>
  <c r="C204" i="17"/>
  <c r="C201" i="17"/>
  <c r="H328" i="17"/>
  <c r="C284" i="17"/>
  <c r="H266" i="17"/>
  <c r="G262" i="17"/>
  <c r="J257" i="17"/>
  <c r="I253" i="17"/>
  <c r="F250" i="17"/>
  <c r="I246" i="17"/>
  <c r="C243" i="17"/>
  <c r="C240" i="17"/>
  <c r="F236" i="17"/>
  <c r="C233" i="17"/>
  <c r="C230" i="17"/>
  <c r="C227" i="17"/>
  <c r="C224" i="17"/>
  <c r="G221" i="17"/>
  <c r="F218" i="17"/>
  <c r="G215" i="17"/>
  <c r="H212" i="17"/>
  <c r="H209" i="17"/>
  <c r="H206" i="17"/>
  <c r="J203" i="17"/>
  <c r="J200" i="17"/>
  <c r="F198" i="17"/>
  <c r="I195" i="17"/>
  <c r="J192" i="17"/>
  <c r="F190" i="17"/>
  <c r="I187" i="17"/>
  <c r="J184" i="17"/>
  <c r="F182" i="17"/>
  <c r="I179" i="17"/>
  <c r="J176" i="17"/>
  <c r="F174" i="17"/>
  <c r="I171" i="17"/>
  <c r="J168" i="17"/>
  <c r="F166" i="17"/>
  <c r="I163" i="17"/>
  <c r="J160" i="17"/>
  <c r="F158" i="17"/>
  <c r="I155" i="17"/>
  <c r="J152" i="17"/>
  <c r="F150" i="17"/>
  <c r="I147" i="17"/>
  <c r="J144" i="17"/>
  <c r="F142" i="17"/>
  <c r="I139" i="17"/>
  <c r="J136" i="17"/>
  <c r="H134" i="17"/>
  <c r="F132" i="17"/>
  <c r="J129" i="17"/>
  <c r="G127" i="17"/>
  <c r="J124" i="17"/>
  <c r="H122" i="17"/>
  <c r="G120" i="17"/>
  <c r="F118" i="17"/>
  <c r="C116" i="17"/>
  <c r="J113" i="17"/>
  <c r="I111" i="17"/>
  <c r="H109" i="17"/>
  <c r="G107" i="17"/>
  <c r="C105" i="17"/>
  <c r="J102" i="17"/>
  <c r="J100" i="17"/>
  <c r="J98" i="17"/>
  <c r="J96" i="17"/>
  <c r="J94" i="17"/>
  <c r="J92" i="17"/>
  <c r="J90" i="17"/>
  <c r="J88" i="17"/>
  <c r="J86" i="17"/>
  <c r="J84" i="17"/>
  <c r="J82" i="17"/>
  <c r="J80" i="17"/>
  <c r="J78" i="17"/>
  <c r="J76" i="17"/>
  <c r="J74" i="17"/>
  <c r="J72" i="17"/>
  <c r="J70" i="17"/>
  <c r="J68" i="17"/>
  <c r="J66" i="17"/>
  <c r="J64" i="17"/>
  <c r="J62" i="17"/>
  <c r="J60" i="17"/>
  <c r="J58" i="17"/>
  <c r="J56" i="17"/>
  <c r="F324" i="17"/>
  <c r="C281" i="17"/>
  <c r="G266" i="17"/>
  <c r="J261" i="17"/>
  <c r="G257" i="17"/>
  <c r="G253" i="17"/>
  <c r="J249" i="17"/>
  <c r="H246" i="17"/>
  <c r="J242" i="17"/>
  <c r="F239" i="17"/>
  <c r="C236" i="17"/>
  <c r="I232" i="17"/>
  <c r="I229" i="17"/>
  <c r="J226" i="17"/>
  <c r="J223" i="17"/>
  <c r="C221" i="17"/>
  <c r="C218" i="17"/>
  <c r="F215" i="17"/>
  <c r="F212" i="17"/>
  <c r="G209" i="17"/>
  <c r="G206" i="17"/>
  <c r="H203" i="17"/>
  <c r="J319" i="17"/>
  <c r="F278" i="17"/>
  <c r="F266" i="17"/>
  <c r="C261" i="17"/>
  <c r="C257" i="17"/>
  <c r="F253" i="17"/>
  <c r="G249" i="17"/>
  <c r="J245" i="17"/>
  <c r="I242" i="17"/>
  <c r="J238" i="17"/>
  <c r="I235" i="17"/>
  <c r="H232" i="17"/>
  <c r="G229" i="17"/>
  <c r="G226" i="17"/>
  <c r="I223" i="17"/>
  <c r="H220" i="17"/>
  <c r="I217" i="17"/>
  <c r="C215" i="17"/>
  <c r="J211" i="17"/>
  <c r="C209" i="17"/>
  <c r="F206" i="17"/>
  <c r="F203" i="17"/>
  <c r="G315" i="17"/>
  <c r="F275" i="17"/>
  <c r="G265" i="17"/>
  <c r="J260" i="17"/>
  <c r="G256" i="17"/>
  <c r="C253" i="17"/>
  <c r="F249" i="17"/>
  <c r="I245" i="17"/>
  <c r="H242" i="17"/>
  <c r="I238" i="17"/>
  <c r="G235" i="17"/>
  <c r="G232" i="17"/>
  <c r="F229" i="17"/>
  <c r="F226" i="17"/>
  <c r="H223" i="17"/>
  <c r="G220" i="17"/>
  <c r="H217" i="17"/>
  <c r="J214" i="17"/>
  <c r="I211" i="17"/>
  <c r="J208" i="17"/>
  <c r="C206" i="17"/>
  <c r="C203" i="17"/>
  <c r="F200" i="17"/>
  <c r="I197" i="17"/>
  <c r="J194" i="17"/>
  <c r="F192" i="17"/>
  <c r="I189" i="17"/>
  <c r="J186" i="17"/>
  <c r="F184" i="17"/>
  <c r="I181" i="17"/>
  <c r="J178" i="17"/>
  <c r="F176" i="17"/>
  <c r="I173" i="17"/>
  <c r="J170" i="17"/>
  <c r="F168" i="17"/>
  <c r="I165" i="17"/>
  <c r="J162" i="17"/>
  <c r="F160" i="17"/>
  <c r="I157" i="17"/>
  <c r="J154" i="17"/>
  <c r="F152" i="17"/>
  <c r="I149" i="17"/>
  <c r="J146" i="17"/>
  <c r="F144" i="17"/>
  <c r="I141" i="17"/>
  <c r="J138" i="17"/>
  <c r="G136" i="17"/>
  <c r="C134" i="17"/>
  <c r="I131" i="17"/>
  <c r="C129" i="17"/>
  <c r="I126" i="17"/>
  <c r="G124" i="17"/>
  <c r="C122" i="17"/>
  <c r="J119" i="17"/>
  <c r="I117" i="17"/>
  <c r="H115" i="17"/>
  <c r="G113" i="17"/>
  <c r="C111" i="17"/>
  <c r="J108" i="17"/>
  <c r="I106" i="17"/>
  <c r="H104" i="17"/>
  <c r="G102" i="17"/>
  <c r="G100" i="17"/>
  <c r="G98" i="17"/>
  <c r="G96" i="17"/>
  <c r="G94" i="17"/>
  <c r="G92" i="17"/>
  <c r="G90" i="17"/>
  <c r="G88" i="17"/>
  <c r="G86" i="17"/>
  <c r="G84" i="17"/>
  <c r="G82" i="17"/>
  <c r="G80" i="17"/>
  <c r="G78" i="17"/>
  <c r="G76" i="17"/>
  <c r="G74" i="17"/>
  <c r="G72" i="17"/>
  <c r="G70" i="17"/>
  <c r="G68" i="17"/>
  <c r="G66" i="17"/>
  <c r="G64" i="17"/>
  <c r="G62" i="17"/>
  <c r="G60" i="17"/>
  <c r="G58" i="17"/>
  <c r="G56" i="17"/>
  <c r="C311" i="17"/>
  <c r="G272" i="17"/>
  <c r="C265" i="17"/>
  <c r="I260" i="17"/>
  <c r="C256" i="17"/>
  <c r="G252" i="17"/>
  <c r="C249" i="17"/>
  <c r="G245" i="17"/>
  <c r="F242" i="17"/>
  <c r="H238" i="17"/>
  <c r="F235" i="17"/>
  <c r="C232" i="17"/>
  <c r="C229" i="17"/>
  <c r="C226" i="17"/>
  <c r="F223" i="17"/>
  <c r="F220" i="17"/>
  <c r="G217" i="17"/>
  <c r="G214" i="17"/>
  <c r="H211" i="17"/>
  <c r="H208" i="17"/>
  <c r="I205" i="17"/>
  <c r="J202" i="17"/>
  <c r="C200" i="17"/>
  <c r="G197" i="17"/>
  <c r="I194" i="17"/>
  <c r="C192" i="17"/>
  <c r="G189" i="17"/>
  <c r="I186" i="17"/>
  <c r="C184" i="17"/>
  <c r="G181" i="17"/>
  <c r="I178" i="17"/>
  <c r="C176" i="17"/>
  <c r="I306" i="17"/>
  <c r="G269" i="17"/>
  <c r="J264" i="17"/>
  <c r="G260" i="17"/>
  <c r="J255" i="17"/>
  <c r="C252" i="17"/>
  <c r="I248" i="17"/>
  <c r="F245" i="17"/>
  <c r="G241" i="17"/>
  <c r="F238" i="17"/>
  <c r="J234" i="17"/>
  <c r="I231" i="17"/>
  <c r="H228" i="17"/>
  <c r="J225" i="17"/>
  <c r="J222" i="17"/>
  <c r="J219" i="17"/>
  <c r="F217" i="17"/>
  <c r="C214" i="17"/>
  <c r="F211" i="17"/>
  <c r="G208" i="17"/>
  <c r="G205" i="17"/>
  <c r="G202" i="17"/>
  <c r="F377" i="17"/>
  <c r="G303" i="17"/>
  <c r="C269" i="17"/>
  <c r="G264" i="17"/>
  <c r="C260" i="17"/>
  <c r="I255" i="17"/>
  <c r="J251" i="17"/>
  <c r="G248" i="17"/>
  <c r="C245" i="17"/>
  <c r="F241" i="17"/>
  <c r="C238" i="17"/>
  <c r="I234" i="17"/>
  <c r="G231" i="17"/>
  <c r="G228" i="17"/>
  <c r="I225" i="17"/>
  <c r="H222" i="17"/>
  <c r="I219" i="17"/>
  <c r="C217" i="17"/>
  <c r="J213" i="17"/>
  <c r="C211" i="17"/>
  <c r="F208" i="17"/>
  <c r="F205" i="17"/>
  <c r="F202" i="17"/>
  <c r="J362" i="17"/>
  <c r="F300" i="17"/>
  <c r="I268" i="17"/>
  <c r="C264" i="17"/>
  <c r="J259" i="17"/>
  <c r="F255" i="17"/>
  <c r="I251" i="17"/>
  <c r="C248" i="17"/>
  <c r="I244" i="17"/>
  <c r="C241" i="17"/>
  <c r="J237" i="17"/>
  <c r="G234" i="17"/>
  <c r="F231" i="17"/>
  <c r="F228" i="17"/>
  <c r="G225" i="17"/>
  <c r="G222" i="17"/>
  <c r="H219" i="17"/>
  <c r="H216" i="17"/>
  <c r="I213" i="17"/>
  <c r="J210" i="17"/>
  <c r="J207" i="17"/>
  <c r="C205" i="17"/>
  <c r="C202" i="17"/>
  <c r="G199" i="17"/>
  <c r="I196" i="17"/>
  <c r="C194" i="17"/>
  <c r="G191" i="17"/>
  <c r="I188" i="17"/>
  <c r="C186" i="17"/>
  <c r="G183" i="17"/>
  <c r="I180" i="17"/>
  <c r="C178" i="17"/>
  <c r="G175" i="17"/>
  <c r="I172" i="17"/>
  <c r="C170" i="17"/>
  <c r="G167" i="17"/>
  <c r="I164" i="17"/>
  <c r="C162" i="17"/>
  <c r="G159" i="17"/>
  <c r="I156" i="17"/>
  <c r="C154" i="17"/>
  <c r="G151" i="17"/>
  <c r="I148" i="17"/>
  <c r="C146" i="17"/>
  <c r="G143" i="17"/>
  <c r="I140" i="17"/>
  <c r="C138" i="17"/>
  <c r="I135" i="17"/>
  <c r="C133" i="17"/>
  <c r="I130" i="17"/>
  <c r="G128" i="17"/>
  <c r="C126" i="17"/>
  <c r="I123" i="17"/>
  <c r="G121" i="17"/>
  <c r="C119" i="17"/>
  <c r="J116" i="17"/>
  <c r="I114" i="17"/>
  <c r="H112" i="17"/>
  <c r="G110" i="17"/>
  <c r="F108" i="17"/>
  <c r="C106" i="17"/>
  <c r="J103" i="17"/>
  <c r="I101" i="17"/>
  <c r="I99" i="17"/>
  <c r="I97" i="17"/>
  <c r="I95" i="17"/>
  <c r="I93" i="17"/>
  <c r="I91" i="17"/>
  <c r="I89" i="17"/>
  <c r="I87" i="17"/>
  <c r="I85" i="17"/>
  <c r="I83" i="17"/>
  <c r="I81" i="17"/>
  <c r="I79" i="17"/>
  <c r="I77" i="17"/>
  <c r="I75" i="17"/>
  <c r="I73" i="17"/>
  <c r="I71" i="17"/>
  <c r="I69" i="17"/>
  <c r="I67" i="17"/>
  <c r="I65" i="17"/>
  <c r="F353" i="17"/>
  <c r="J296" i="17"/>
  <c r="G268" i="17"/>
  <c r="I263" i="17"/>
  <c r="J258" i="17"/>
  <c r="H254" i="17"/>
  <c r="F251" i="17"/>
  <c r="J247" i="17"/>
  <c r="G244" i="17"/>
  <c r="I240" i="17"/>
  <c r="G237" i="17"/>
  <c r="C234" i="17"/>
  <c r="J230" i="17"/>
  <c r="C228" i="17"/>
  <c r="C225" i="17"/>
  <c r="C222" i="17"/>
  <c r="G219" i="17"/>
  <c r="F216" i="17"/>
  <c r="G213" i="17"/>
  <c r="H210" i="17"/>
  <c r="H207" i="17"/>
  <c r="H204" i="17"/>
  <c r="J201" i="17"/>
  <c r="C346" i="17"/>
  <c r="I293" i="17"/>
  <c r="I267" i="17"/>
  <c r="F263" i="17"/>
  <c r="H258" i="17"/>
  <c r="G254" i="17"/>
  <c r="C251" i="17"/>
  <c r="I247" i="17"/>
  <c r="C244" i="17"/>
  <c r="H240" i="17"/>
  <c r="C237" i="17"/>
  <c r="J233" i="17"/>
  <c r="H230" i="17"/>
  <c r="J227" i="17"/>
  <c r="J224" i="17"/>
  <c r="J221" i="17"/>
  <c r="F219" i="17"/>
  <c r="C216" i="17"/>
  <c r="F213" i="17"/>
  <c r="G210" i="17"/>
  <c r="G207" i="17"/>
  <c r="G204" i="17"/>
  <c r="I201" i="17"/>
  <c r="J198" i="17"/>
  <c r="F196" i="17"/>
  <c r="I193" i="17"/>
  <c r="J190" i="17"/>
  <c r="F188" i="17"/>
  <c r="I185" i="17"/>
  <c r="J182" i="17"/>
  <c r="F180" i="17"/>
  <c r="I177" i="17"/>
  <c r="J174" i="17"/>
  <c r="F172" i="17"/>
  <c r="I169" i="17"/>
  <c r="J166" i="17"/>
  <c r="F164" i="17"/>
  <c r="I161" i="17"/>
  <c r="J158" i="17"/>
  <c r="F156" i="17"/>
  <c r="I153" i="17"/>
  <c r="J150" i="17"/>
  <c r="F148" i="17"/>
  <c r="I145" i="17"/>
  <c r="J142" i="17"/>
  <c r="F140" i="17"/>
  <c r="I137" i="17"/>
  <c r="C135" i="17"/>
  <c r="I132" i="17"/>
  <c r="G130" i="17"/>
  <c r="C128" i="17"/>
  <c r="I125" i="17"/>
  <c r="C123" i="17"/>
  <c r="J120" i="17"/>
  <c r="I118" i="17"/>
  <c r="H116" i="17"/>
  <c r="G114" i="17"/>
  <c r="F112" i="17"/>
  <c r="C110" i="17"/>
  <c r="J107" i="17"/>
  <c r="I105" i="17"/>
  <c r="H103" i="17"/>
  <c r="G101" i="17"/>
  <c r="G99" i="17"/>
  <c r="G97" i="17"/>
  <c r="G95" i="17"/>
  <c r="G93" i="17"/>
  <c r="G91" i="17"/>
  <c r="G89" i="17"/>
  <c r="G87" i="17"/>
  <c r="G85" i="17"/>
  <c r="G83" i="17"/>
  <c r="G81" i="17"/>
  <c r="G79" i="17"/>
  <c r="G77" i="17"/>
  <c r="G75" i="17"/>
  <c r="G73" i="17"/>
  <c r="G71" i="17"/>
  <c r="G69" i="17"/>
  <c r="G67" i="17"/>
  <c r="G65" i="17"/>
  <c r="G63" i="17"/>
  <c r="G198" i="17"/>
  <c r="G193" i="17"/>
  <c r="J188" i="17"/>
  <c r="G184" i="17"/>
  <c r="J179" i="17"/>
  <c r="C175" i="17"/>
  <c r="C171" i="17"/>
  <c r="C167" i="17"/>
  <c r="C163" i="17"/>
  <c r="C159" i="17"/>
  <c r="C155" i="17"/>
  <c r="C151" i="17"/>
  <c r="C147" i="17"/>
  <c r="C143" i="17"/>
  <c r="C139" i="17"/>
  <c r="G135" i="17"/>
  <c r="J131" i="17"/>
  <c r="F128" i="17"/>
  <c r="H124" i="17"/>
  <c r="C121" i="17"/>
  <c r="J117" i="17"/>
  <c r="H114" i="17"/>
  <c r="G111" i="17"/>
  <c r="C108" i="17"/>
  <c r="I104" i="17"/>
  <c r="H101" i="17"/>
  <c r="H98" i="17"/>
  <c r="H95" i="17"/>
  <c r="H92" i="17"/>
  <c r="H89" i="17"/>
  <c r="H86" i="17"/>
  <c r="H83" i="17"/>
  <c r="H80" i="17"/>
  <c r="C198" i="17"/>
  <c r="C193" i="17"/>
  <c r="G188" i="17"/>
  <c r="J183" i="17"/>
  <c r="G179" i="17"/>
  <c r="I174" i="17"/>
  <c r="I170" i="17"/>
  <c r="I166" i="17"/>
  <c r="I162" i="17"/>
  <c r="I158" i="17"/>
  <c r="I154" i="17"/>
  <c r="I150" i="17"/>
  <c r="I146" i="17"/>
  <c r="I142" i="17"/>
  <c r="I138" i="17"/>
  <c r="J134" i="17"/>
  <c r="G131" i="17"/>
  <c r="J127" i="17"/>
  <c r="F124" i="17"/>
  <c r="I120" i="17"/>
  <c r="H117" i="17"/>
  <c r="F114" i="17"/>
  <c r="J110" i="17"/>
  <c r="I107" i="17"/>
  <c r="G104" i="17"/>
  <c r="F101" i="17"/>
  <c r="F98" i="17"/>
  <c r="F95" i="17"/>
  <c r="F92" i="17"/>
  <c r="J197" i="17"/>
  <c r="I192" i="17"/>
  <c r="C188" i="17"/>
  <c r="I183" i="17"/>
  <c r="C179" i="17"/>
  <c r="G174" i="17"/>
  <c r="G170" i="17"/>
  <c r="G166" i="17"/>
  <c r="G162" i="17"/>
  <c r="G158" i="17"/>
  <c r="G154" i="17"/>
  <c r="G150" i="17"/>
  <c r="G146" i="17"/>
  <c r="G142" i="17"/>
  <c r="G138" i="17"/>
  <c r="I134" i="17"/>
  <c r="C131" i="17"/>
  <c r="I127" i="17"/>
  <c r="C124" i="17"/>
  <c r="H120" i="17"/>
  <c r="G117" i="17"/>
  <c r="C114" i="17"/>
  <c r="I110" i="17"/>
  <c r="H107" i="17"/>
  <c r="F104" i="17"/>
  <c r="C101" i="17"/>
  <c r="C98" i="17"/>
  <c r="C95" i="17"/>
  <c r="C92" i="17"/>
  <c r="C89" i="17"/>
  <c r="C86" i="17"/>
  <c r="C83" i="17"/>
  <c r="C80" i="17"/>
  <c r="C77" i="17"/>
  <c r="C74" i="17"/>
  <c r="C71" i="17"/>
  <c r="C68" i="17"/>
  <c r="C65" i="17"/>
  <c r="F62" i="17"/>
  <c r="J59" i="17"/>
  <c r="H57" i="17"/>
  <c r="F55" i="17"/>
  <c r="F53" i="17"/>
  <c r="F51" i="17"/>
  <c r="F49" i="17"/>
  <c r="F47" i="17"/>
  <c r="F45" i="17"/>
  <c r="F43" i="17"/>
  <c r="F41" i="17"/>
  <c r="F39" i="17"/>
  <c r="F37" i="17"/>
  <c r="F35" i="17"/>
  <c r="F33" i="17"/>
  <c r="F31" i="17"/>
  <c r="F29" i="17"/>
  <c r="F27" i="17"/>
  <c r="F25" i="17"/>
  <c r="F23" i="17"/>
  <c r="F21" i="17"/>
  <c r="F19" i="17"/>
  <c r="F17" i="17"/>
  <c r="F15" i="17"/>
  <c r="F13" i="17"/>
  <c r="F11" i="17"/>
  <c r="F9" i="17"/>
  <c r="F7" i="17"/>
  <c r="F5" i="17"/>
  <c r="F3" i="17"/>
  <c r="E4" i="17"/>
  <c r="E16" i="17"/>
  <c r="E28" i="17"/>
  <c r="E40" i="17"/>
  <c r="E52" i="17"/>
  <c r="E64" i="17"/>
  <c r="E76" i="17"/>
  <c r="E88" i="17"/>
  <c r="E100" i="17"/>
  <c r="E112" i="17"/>
  <c r="E124" i="17"/>
  <c r="E136" i="17"/>
  <c r="E148" i="17"/>
  <c r="E160" i="17"/>
  <c r="C197" i="17"/>
  <c r="G192" i="17"/>
  <c r="J187" i="17"/>
  <c r="C183" i="17"/>
  <c r="G178" i="17"/>
  <c r="C174" i="17"/>
  <c r="F170" i="17"/>
  <c r="C166" i="17"/>
  <c r="F162" i="17"/>
  <c r="C158" i="17"/>
  <c r="F154" i="17"/>
  <c r="C150" i="17"/>
  <c r="F146" i="17"/>
  <c r="C142" i="17"/>
  <c r="F138" i="17"/>
  <c r="G134" i="17"/>
  <c r="J130" i="17"/>
  <c r="C127" i="17"/>
  <c r="J123" i="17"/>
  <c r="F120" i="17"/>
  <c r="C117" i="17"/>
  <c r="I113" i="17"/>
  <c r="H110" i="17"/>
  <c r="C107" i="17"/>
  <c r="C104" i="17"/>
  <c r="I100" i="17"/>
  <c r="J97" i="17"/>
  <c r="I94" i="17"/>
  <c r="J196" i="17"/>
  <c r="J191" i="17"/>
  <c r="G187" i="17"/>
  <c r="I182" i="17"/>
  <c r="F178" i="17"/>
  <c r="J173" i="17"/>
  <c r="J169" i="17"/>
  <c r="J165" i="17"/>
  <c r="J161" i="17"/>
  <c r="J157" i="17"/>
  <c r="J153" i="17"/>
  <c r="J149" i="17"/>
  <c r="J145" i="17"/>
  <c r="J141" i="17"/>
  <c r="J137" i="17"/>
  <c r="F134" i="17"/>
  <c r="H130" i="17"/>
  <c r="J126" i="17"/>
  <c r="G123" i="17"/>
  <c r="C120" i="17"/>
  <c r="I116" i="17"/>
  <c r="H113" i="17"/>
  <c r="F110" i="17"/>
  <c r="J106" i="17"/>
  <c r="I103" i="17"/>
  <c r="H100" i="17"/>
  <c r="H97" i="17"/>
  <c r="H94" i="17"/>
  <c r="G196" i="17"/>
  <c r="I191" i="17"/>
  <c r="C187" i="17"/>
  <c r="G182" i="17"/>
  <c r="J177" i="17"/>
  <c r="G173" i="17"/>
  <c r="G169" i="17"/>
  <c r="G165" i="17"/>
  <c r="G161" i="17"/>
  <c r="G157" i="17"/>
  <c r="G153" i="17"/>
  <c r="G149" i="17"/>
  <c r="G145" i="17"/>
  <c r="G141" i="17"/>
  <c r="G137" i="17"/>
  <c r="J133" i="17"/>
  <c r="F130" i="17"/>
  <c r="H126" i="17"/>
  <c r="J122" i="17"/>
  <c r="I119" i="17"/>
  <c r="G116" i="17"/>
  <c r="C113" i="17"/>
  <c r="J109" i="17"/>
  <c r="H106" i="17"/>
  <c r="G103" i="17"/>
  <c r="F100" i="17"/>
  <c r="F97" i="17"/>
  <c r="F94" i="17"/>
  <c r="F91" i="17"/>
  <c r="F88" i="17"/>
  <c r="F85" i="17"/>
  <c r="F82" i="17"/>
  <c r="F79" i="17"/>
  <c r="F76" i="17"/>
  <c r="F73" i="17"/>
  <c r="F70" i="17"/>
  <c r="F67" i="17"/>
  <c r="F64" i="17"/>
  <c r="I61" i="17"/>
  <c r="G59" i="17"/>
  <c r="C57" i="17"/>
  <c r="I54" i="17"/>
  <c r="I52" i="17"/>
  <c r="I50" i="17"/>
  <c r="I48" i="17"/>
  <c r="I46" i="17"/>
  <c r="I44" i="17"/>
  <c r="I42" i="17"/>
  <c r="I40" i="17"/>
  <c r="I38" i="17"/>
  <c r="I36" i="17"/>
  <c r="I34" i="17"/>
  <c r="I32" i="17"/>
  <c r="I30" i="17"/>
  <c r="I28" i="17"/>
  <c r="I26" i="17"/>
  <c r="I24" i="17"/>
  <c r="I22" i="17"/>
  <c r="I20" i="17"/>
  <c r="I18" i="17"/>
  <c r="I16" i="17"/>
  <c r="I14" i="17"/>
  <c r="I12" i="17"/>
  <c r="I10" i="17"/>
  <c r="I8" i="17"/>
  <c r="I6" i="17"/>
  <c r="I4" i="17"/>
  <c r="I2" i="17"/>
  <c r="E7" i="17"/>
  <c r="E19" i="17"/>
  <c r="E31" i="17"/>
  <c r="E43" i="17"/>
  <c r="E55" i="17"/>
  <c r="E67" i="17"/>
  <c r="E79" i="17"/>
  <c r="E91" i="17"/>
  <c r="E103" i="17"/>
  <c r="E115" i="17"/>
  <c r="E127" i="17"/>
  <c r="E139" i="17"/>
  <c r="E151" i="17"/>
  <c r="E163" i="17"/>
  <c r="E175" i="17"/>
  <c r="E187" i="17"/>
  <c r="E199" i="17"/>
  <c r="E211" i="17"/>
  <c r="E223" i="17"/>
  <c r="E235" i="17"/>
  <c r="E247" i="17"/>
  <c r="E259" i="17"/>
  <c r="E271" i="17"/>
  <c r="E283" i="17"/>
  <c r="E295" i="17"/>
  <c r="E307" i="17"/>
  <c r="E319" i="17"/>
  <c r="E331" i="17"/>
  <c r="E343" i="17"/>
  <c r="E355" i="17"/>
  <c r="E367" i="17"/>
  <c r="E379" i="17"/>
  <c r="E391" i="17"/>
  <c r="J195" i="17"/>
  <c r="C191" i="17"/>
  <c r="G186" i="17"/>
  <c r="C182" i="17"/>
  <c r="G177" i="17"/>
  <c r="C173" i="17"/>
  <c r="C169" i="17"/>
  <c r="C165" i="17"/>
  <c r="C161" i="17"/>
  <c r="C157" i="17"/>
  <c r="C153" i="17"/>
  <c r="C149" i="17"/>
  <c r="C145" i="17"/>
  <c r="C141" i="17"/>
  <c r="C137" i="17"/>
  <c r="I133" i="17"/>
  <c r="C130" i="17"/>
  <c r="G126" i="17"/>
  <c r="I122" i="17"/>
  <c r="H119" i="17"/>
  <c r="F116" i="17"/>
  <c r="J112" i="17"/>
  <c r="I109" i="17"/>
  <c r="G106" i="17"/>
  <c r="C103" i="17"/>
  <c r="C100" i="17"/>
  <c r="C97" i="17"/>
  <c r="C94" i="17"/>
  <c r="C91" i="17"/>
  <c r="C88" i="17"/>
  <c r="C85" i="17"/>
  <c r="C82" i="17"/>
  <c r="C79" i="17"/>
  <c r="C76" i="17"/>
  <c r="C73" i="17"/>
  <c r="C70" i="17"/>
  <c r="I200" i="17"/>
  <c r="G195" i="17"/>
  <c r="I190" i="17"/>
  <c r="F186" i="17"/>
  <c r="J181" i="17"/>
  <c r="C177" i="17"/>
  <c r="J172" i="17"/>
  <c r="I168" i="17"/>
  <c r="J164" i="17"/>
  <c r="I160" i="17"/>
  <c r="J156" i="17"/>
  <c r="I152" i="17"/>
  <c r="J148" i="17"/>
  <c r="I144" i="17"/>
  <c r="J140" i="17"/>
  <c r="I136" i="17"/>
  <c r="G133" i="17"/>
  <c r="I129" i="17"/>
  <c r="F126" i="17"/>
  <c r="G122" i="17"/>
  <c r="G119" i="17"/>
  <c r="J115" i="17"/>
  <c r="I112" i="17"/>
  <c r="G109" i="17"/>
  <c r="F106" i="17"/>
  <c r="I102" i="17"/>
  <c r="J99" i="17"/>
  <c r="I96" i="17"/>
  <c r="J93" i="17"/>
  <c r="G200" i="17"/>
  <c r="C195" i="17"/>
  <c r="G190" i="17"/>
  <c r="J185" i="17"/>
  <c r="C181" i="17"/>
  <c r="I176" i="17"/>
  <c r="G172" i="17"/>
  <c r="G168" i="17"/>
  <c r="G164" i="17"/>
  <c r="G160" i="17"/>
  <c r="G156" i="17"/>
  <c r="G152" i="17"/>
  <c r="G148" i="17"/>
  <c r="G144" i="17"/>
  <c r="G140" i="17"/>
  <c r="H136" i="17"/>
  <c r="J132" i="17"/>
  <c r="G129" i="17"/>
  <c r="J125" i="17"/>
  <c r="F122" i="17"/>
  <c r="J118" i="17"/>
  <c r="I115" i="17"/>
  <c r="G112" i="17"/>
  <c r="C109" i="17"/>
  <c r="J105" i="17"/>
  <c r="H102" i="17"/>
  <c r="H99" i="17"/>
  <c r="H96" i="17"/>
  <c r="J199" i="17"/>
  <c r="G194" i="17"/>
  <c r="C190" i="17"/>
  <c r="G185" i="17"/>
  <c r="J180" i="17"/>
  <c r="G176" i="17"/>
  <c r="C172" i="17"/>
  <c r="C168" i="17"/>
  <c r="C164" i="17"/>
  <c r="C160" i="17"/>
  <c r="C156" i="17"/>
  <c r="C152" i="17"/>
  <c r="C148" i="17"/>
  <c r="C144" i="17"/>
  <c r="C140" i="17"/>
  <c r="F136" i="17"/>
  <c r="H132" i="17"/>
  <c r="J128" i="17"/>
  <c r="G125" i="17"/>
  <c r="J121" i="17"/>
  <c r="H118" i="17"/>
  <c r="G115" i="17"/>
  <c r="C112" i="17"/>
  <c r="I108" i="17"/>
  <c r="H105" i="17"/>
  <c r="F102" i="17"/>
  <c r="F99" i="17"/>
  <c r="F96" i="17"/>
  <c r="F93" i="17"/>
  <c r="F90" i="17"/>
  <c r="F87" i="17"/>
  <c r="F84" i="17"/>
  <c r="F81" i="17"/>
  <c r="F78" i="17"/>
  <c r="F75" i="17"/>
  <c r="F72" i="17"/>
  <c r="F69" i="17"/>
  <c r="F66" i="17"/>
  <c r="H63" i="17"/>
  <c r="C61" i="17"/>
  <c r="H58" i="17"/>
  <c r="C56" i="17"/>
  <c r="C54" i="17"/>
  <c r="C52" i="17"/>
  <c r="C50" i="17"/>
  <c r="C48" i="17"/>
  <c r="C46" i="17"/>
  <c r="C44" i="17"/>
  <c r="C42" i="17"/>
  <c r="C40" i="17"/>
  <c r="C38" i="17"/>
  <c r="C36" i="17"/>
  <c r="C34" i="17"/>
  <c r="C32" i="17"/>
  <c r="C30" i="17"/>
  <c r="C28" i="17"/>
  <c r="C26" i="17"/>
  <c r="C24" i="17"/>
  <c r="C22" i="17"/>
  <c r="C20" i="17"/>
  <c r="C18" i="17"/>
  <c r="C16" i="17"/>
  <c r="C14" i="17"/>
  <c r="C12" i="17"/>
  <c r="C10" i="17"/>
  <c r="C8" i="17"/>
  <c r="C6" i="17"/>
  <c r="C4" i="17"/>
  <c r="F2" i="17"/>
  <c r="E11" i="17"/>
  <c r="E23" i="17"/>
  <c r="E35" i="17"/>
  <c r="E47" i="17"/>
  <c r="E59" i="17"/>
  <c r="E71" i="17"/>
  <c r="E83" i="17"/>
  <c r="E95" i="17"/>
  <c r="E107" i="17"/>
  <c r="E119" i="17"/>
  <c r="E131" i="17"/>
  <c r="E143" i="17"/>
  <c r="E155" i="17"/>
  <c r="E167" i="17"/>
  <c r="E179" i="17"/>
  <c r="E191" i="17"/>
  <c r="E203" i="17"/>
  <c r="E215" i="17"/>
  <c r="E227" i="17"/>
  <c r="E239" i="17"/>
  <c r="E251" i="17"/>
  <c r="E263" i="17"/>
  <c r="E275" i="17"/>
  <c r="E287" i="17"/>
  <c r="E299" i="17"/>
  <c r="E311" i="17"/>
  <c r="E323" i="17"/>
  <c r="E335" i="17"/>
  <c r="E347" i="17"/>
  <c r="E359" i="17"/>
  <c r="I199" i="17"/>
  <c r="F194" i="17"/>
  <c r="J189" i="17"/>
  <c r="C185" i="17"/>
  <c r="G180" i="17"/>
  <c r="J175" i="17"/>
  <c r="J171" i="17"/>
  <c r="J167" i="17"/>
  <c r="J163" i="17"/>
  <c r="J159" i="17"/>
  <c r="J155" i="17"/>
  <c r="J151" i="17"/>
  <c r="J147" i="17"/>
  <c r="J143" i="17"/>
  <c r="J139" i="17"/>
  <c r="C136" i="17"/>
  <c r="G132" i="17"/>
  <c r="I128" i="17"/>
  <c r="C125" i="17"/>
  <c r="I121" i="17"/>
  <c r="G118" i="17"/>
  <c r="C115" i="17"/>
  <c r="J111" i="17"/>
  <c r="H108" i="17"/>
  <c r="G105" i="17"/>
  <c r="C102" i="17"/>
  <c r="C99" i="17"/>
  <c r="C96" i="17"/>
  <c r="C93" i="17"/>
  <c r="C90" i="17"/>
  <c r="C199" i="17"/>
  <c r="J193" i="17"/>
  <c r="C189" i="17"/>
  <c r="I184" i="17"/>
  <c r="C180" i="17"/>
  <c r="I175" i="17"/>
  <c r="G171" i="17"/>
  <c r="I167" i="17"/>
  <c r="G163" i="17"/>
  <c r="I159" i="17"/>
  <c r="G155" i="17"/>
  <c r="I151" i="17"/>
  <c r="G147" i="17"/>
  <c r="I143" i="17"/>
  <c r="G139" i="17"/>
  <c r="J135" i="17"/>
  <c r="C132" i="17"/>
  <c r="H128" i="17"/>
  <c r="I124" i="17"/>
  <c r="H121" i="17"/>
  <c r="C118" i="17"/>
  <c r="J114" i="17"/>
  <c r="H111" i="17"/>
  <c r="G108" i="17"/>
  <c r="J104" i="17"/>
  <c r="J101" i="17"/>
  <c r="I98" i="17"/>
  <c r="J95" i="17"/>
  <c r="I92" i="17"/>
  <c r="J89" i="17"/>
  <c r="I86" i="17"/>
  <c r="J83" i="17"/>
  <c r="I80" i="17"/>
  <c r="J77" i="17"/>
  <c r="I74" i="17"/>
  <c r="J71" i="17"/>
  <c r="I68" i="17"/>
  <c r="J65" i="17"/>
  <c r="C63" i="17"/>
  <c r="H60" i="17"/>
  <c r="C58" i="17"/>
  <c r="I55" i="17"/>
  <c r="I53" i="17"/>
  <c r="I51" i="17"/>
  <c r="I49" i="17"/>
  <c r="I47" i="17"/>
  <c r="I45" i="17"/>
  <c r="I43" i="17"/>
  <c r="I41" i="17"/>
  <c r="I39" i="17"/>
  <c r="I37" i="17"/>
  <c r="I35" i="17"/>
  <c r="I33" i="17"/>
  <c r="I31" i="17"/>
  <c r="I29" i="17"/>
  <c r="I27" i="17"/>
  <c r="I25" i="17"/>
  <c r="I23" i="17"/>
  <c r="I21" i="17"/>
  <c r="I19" i="17"/>
  <c r="I17" i="17"/>
  <c r="I15" i="17"/>
  <c r="I13" i="17"/>
  <c r="I11" i="17"/>
  <c r="I9" i="17"/>
  <c r="I7" i="17"/>
  <c r="I5" i="17"/>
  <c r="I3" i="17"/>
  <c r="E13" i="17"/>
  <c r="E25" i="17"/>
  <c r="E37" i="17"/>
  <c r="E49" i="17"/>
  <c r="E61" i="17"/>
  <c r="E73" i="17"/>
  <c r="E85" i="17"/>
  <c r="E97" i="17"/>
  <c r="E109" i="17"/>
  <c r="E121" i="17"/>
  <c r="E133" i="17"/>
  <c r="E145" i="17"/>
  <c r="E157" i="17"/>
  <c r="E169" i="17"/>
  <c r="E181" i="17"/>
  <c r="E193" i="17"/>
  <c r="F89" i="17"/>
  <c r="F83" i="17"/>
  <c r="H77" i="17"/>
  <c r="H72" i="17"/>
  <c r="H67" i="17"/>
  <c r="F63" i="17"/>
  <c r="H59" i="17"/>
  <c r="J55" i="17"/>
  <c r="J52" i="17"/>
  <c r="J49" i="17"/>
  <c r="J46" i="17"/>
  <c r="J43" i="17"/>
  <c r="J40" i="17"/>
  <c r="J37" i="17"/>
  <c r="J34" i="17"/>
  <c r="J31" i="17"/>
  <c r="J28" i="17"/>
  <c r="J25" i="17"/>
  <c r="J22" i="17"/>
  <c r="J19" i="17"/>
  <c r="J16" i="17"/>
  <c r="I88" i="17"/>
  <c r="I82" i="17"/>
  <c r="F77" i="17"/>
  <c r="C72" i="17"/>
  <c r="C67" i="17"/>
  <c r="I62" i="17"/>
  <c r="F59" i="17"/>
  <c r="H55" i="17"/>
  <c r="H52" i="17"/>
  <c r="H49" i="17"/>
  <c r="H46" i="17"/>
  <c r="H43" i="17"/>
  <c r="H40" i="17"/>
  <c r="H37" i="17"/>
  <c r="H34" i="17"/>
  <c r="H31" i="17"/>
  <c r="H28" i="17"/>
  <c r="H25" i="17"/>
  <c r="H22" i="17"/>
  <c r="H19" i="17"/>
  <c r="H16" i="17"/>
  <c r="H13" i="17"/>
  <c r="H10" i="17"/>
  <c r="H7" i="17"/>
  <c r="H4" i="17"/>
  <c r="E5" i="17"/>
  <c r="E22" i="17"/>
  <c r="E41" i="17"/>
  <c r="E58" i="17"/>
  <c r="E113" i="17"/>
  <c r="E213" i="17"/>
  <c r="E328" i="17"/>
  <c r="E171" i="17"/>
  <c r="H88" i="17"/>
  <c r="H82" i="17"/>
  <c r="I76" i="17"/>
  <c r="H71" i="17"/>
  <c r="I66" i="17"/>
  <c r="H62" i="17"/>
  <c r="C59" i="17"/>
  <c r="G55" i="17"/>
  <c r="G52" i="17"/>
  <c r="G49" i="17"/>
  <c r="G46" i="17"/>
  <c r="G43" i="17"/>
  <c r="G40" i="17"/>
  <c r="G37" i="17"/>
  <c r="G34" i="17"/>
  <c r="G31" i="17"/>
  <c r="G28" i="17"/>
  <c r="G25" i="17"/>
  <c r="G22" i="17"/>
  <c r="G19" i="17"/>
  <c r="G16" i="17"/>
  <c r="G13" i="17"/>
  <c r="G10" i="17"/>
  <c r="G7" i="17"/>
  <c r="G4" i="17"/>
  <c r="E6" i="17"/>
  <c r="E24" i="17"/>
  <c r="E42" i="17"/>
  <c r="E60" i="17"/>
  <c r="E78" i="17"/>
  <c r="E96" i="17"/>
  <c r="E114" i="17"/>
  <c r="E132" i="17"/>
  <c r="E150" i="17"/>
  <c r="E168" i="17"/>
  <c r="E184" i="17"/>
  <c r="E200" i="17"/>
  <c r="E214" i="17"/>
  <c r="E229" i="17"/>
  <c r="E243" i="17"/>
  <c r="E257" i="17"/>
  <c r="E272" i="17"/>
  <c r="E286" i="17"/>
  <c r="E301" i="17"/>
  <c r="E315" i="17"/>
  <c r="E329" i="17"/>
  <c r="E344" i="17"/>
  <c r="E358" i="17"/>
  <c r="E372" i="17"/>
  <c r="E385" i="17"/>
  <c r="E398" i="17"/>
  <c r="F28" i="17"/>
  <c r="F22" i="17"/>
  <c r="F16" i="17"/>
  <c r="F10" i="17"/>
  <c r="C7" i="17"/>
  <c r="F4" i="17"/>
  <c r="E8" i="17"/>
  <c r="E26" i="17"/>
  <c r="E44" i="17"/>
  <c r="E62" i="17"/>
  <c r="E80" i="17"/>
  <c r="E98" i="17"/>
  <c r="E116" i="17"/>
  <c r="E134" i="17"/>
  <c r="E152" i="17"/>
  <c r="E170" i="17"/>
  <c r="E185" i="17"/>
  <c r="E201" i="17"/>
  <c r="E216" i="17"/>
  <c r="E230" i="17"/>
  <c r="E244" i="17"/>
  <c r="E258" i="17"/>
  <c r="E273" i="17"/>
  <c r="E288" i="17"/>
  <c r="E302" i="17"/>
  <c r="E316" i="17"/>
  <c r="E330" i="17"/>
  <c r="E345" i="17"/>
  <c r="E360" i="17"/>
  <c r="E373" i="17"/>
  <c r="E386" i="17"/>
  <c r="E99" i="17"/>
  <c r="E202" i="17"/>
  <c r="E260" i="17"/>
  <c r="E374" i="17"/>
  <c r="J87" i="17"/>
  <c r="J81" i="17"/>
  <c r="H76" i="17"/>
  <c r="F71" i="17"/>
  <c r="H66" i="17"/>
  <c r="C62" i="17"/>
  <c r="I58" i="17"/>
  <c r="C55" i="17"/>
  <c r="F52" i="17"/>
  <c r="C49" i="17"/>
  <c r="F46" i="17"/>
  <c r="C43" i="17"/>
  <c r="F40" i="17"/>
  <c r="C37" i="17"/>
  <c r="F34" i="17"/>
  <c r="C31" i="17"/>
  <c r="C25" i="17"/>
  <c r="C19" i="17"/>
  <c r="C13" i="17"/>
  <c r="H87" i="17"/>
  <c r="H81" i="17"/>
  <c r="J75" i="17"/>
  <c r="I70" i="17"/>
  <c r="C66" i="17"/>
  <c r="J61" i="17"/>
  <c r="F58" i="17"/>
  <c r="J54" i="17"/>
  <c r="J51" i="17"/>
  <c r="J48" i="17"/>
  <c r="J45" i="17"/>
  <c r="J42" i="17"/>
  <c r="J39" i="17"/>
  <c r="J36" i="17"/>
  <c r="J33" i="17"/>
  <c r="J30" i="17"/>
  <c r="J27" i="17"/>
  <c r="J24" i="17"/>
  <c r="J21" i="17"/>
  <c r="J18" i="17"/>
  <c r="J15" i="17"/>
  <c r="J12" i="17"/>
  <c r="J9" i="17"/>
  <c r="J6" i="17"/>
  <c r="J3" i="17"/>
  <c r="E9" i="17"/>
  <c r="E27" i="17"/>
  <c r="E45" i="17"/>
  <c r="E63" i="17"/>
  <c r="E81" i="17"/>
  <c r="E153" i="17"/>
  <c r="E317" i="17"/>
  <c r="C87" i="17"/>
  <c r="C81" i="17"/>
  <c r="H75" i="17"/>
  <c r="H70" i="17"/>
  <c r="H65" i="17"/>
  <c r="H61" i="17"/>
  <c r="J57" i="17"/>
  <c r="H54" i="17"/>
  <c r="H51" i="17"/>
  <c r="H48" i="17"/>
  <c r="H45" i="17"/>
  <c r="H42" i="17"/>
  <c r="H39" i="17"/>
  <c r="H36" i="17"/>
  <c r="H33" i="17"/>
  <c r="H30" i="17"/>
  <c r="H27" i="17"/>
  <c r="H24" i="17"/>
  <c r="H21" i="17"/>
  <c r="H18" i="17"/>
  <c r="H15" i="17"/>
  <c r="H12" i="17"/>
  <c r="H9" i="17"/>
  <c r="H6" i="17"/>
  <c r="H3" i="17"/>
  <c r="E10" i="17"/>
  <c r="E29" i="17"/>
  <c r="E46" i="17"/>
  <c r="E65" i="17"/>
  <c r="E82" i="17"/>
  <c r="E101" i="17"/>
  <c r="E118" i="17"/>
  <c r="E137" i="17"/>
  <c r="E154" i="17"/>
  <c r="E172" i="17"/>
  <c r="E188" i="17"/>
  <c r="E204" i="17"/>
  <c r="E218" i="17"/>
  <c r="E232" i="17"/>
  <c r="E246" i="17"/>
  <c r="E261" i="17"/>
  <c r="E276" i="17"/>
  <c r="E290" i="17"/>
  <c r="E304" i="17"/>
  <c r="E318" i="17"/>
  <c r="E333" i="17"/>
  <c r="E348" i="17"/>
  <c r="E362" i="17"/>
  <c r="E375" i="17"/>
  <c r="E388" i="17"/>
  <c r="G12" i="17"/>
  <c r="G3" i="17"/>
  <c r="E12" i="17"/>
  <c r="E30" i="17"/>
  <c r="E48" i="17"/>
  <c r="E66" i="17"/>
  <c r="E84" i="17"/>
  <c r="E102" i="17"/>
  <c r="E138" i="17"/>
  <c r="E156" i="17"/>
  <c r="E173" i="17"/>
  <c r="E189" i="17"/>
  <c r="E219" i="17"/>
  <c r="E233" i="17"/>
  <c r="E262" i="17"/>
  <c r="E277" i="17"/>
  <c r="E291" i="17"/>
  <c r="E320" i="17"/>
  <c r="E334" i="17"/>
  <c r="E363" i="17"/>
  <c r="E376" i="17"/>
  <c r="F24" i="17"/>
  <c r="C15" i="17"/>
  <c r="C9" i="17"/>
  <c r="F6" i="17"/>
  <c r="E32" i="17"/>
  <c r="E68" i="17"/>
  <c r="E104" i="17"/>
  <c r="E122" i="17"/>
  <c r="E158" i="17"/>
  <c r="E190" i="17"/>
  <c r="E220" i="17"/>
  <c r="E249" i="17"/>
  <c r="E264" i="17"/>
  <c r="E306" i="17"/>
  <c r="E336" i="17"/>
  <c r="E350" i="17"/>
  <c r="E377" i="17"/>
  <c r="J2" i="17"/>
  <c r="E51" i="17"/>
  <c r="E87" i="17"/>
  <c r="E123" i="17"/>
  <c r="E141" i="17"/>
  <c r="E176" i="17"/>
  <c r="E221" i="17"/>
  <c r="E250" i="17"/>
  <c r="E265" i="17"/>
  <c r="E308" i="17"/>
  <c r="E337" i="17"/>
  <c r="E365" i="17"/>
  <c r="E378" i="17"/>
  <c r="E274" i="17"/>
  <c r="E361" i="17"/>
  <c r="F86" i="17"/>
  <c r="F80" i="17"/>
  <c r="C75" i="17"/>
  <c r="J69" i="17"/>
  <c r="F65" i="17"/>
  <c r="G61" i="17"/>
  <c r="I57" i="17"/>
  <c r="G54" i="17"/>
  <c r="G51" i="17"/>
  <c r="G48" i="17"/>
  <c r="G45" i="17"/>
  <c r="G42" i="17"/>
  <c r="G39" i="17"/>
  <c r="G36" i="17"/>
  <c r="G33" i="17"/>
  <c r="G30" i="17"/>
  <c r="G27" i="17"/>
  <c r="G24" i="17"/>
  <c r="G21" i="17"/>
  <c r="G18" i="17"/>
  <c r="G15" i="17"/>
  <c r="G9" i="17"/>
  <c r="G6" i="17"/>
  <c r="E120" i="17"/>
  <c r="E205" i="17"/>
  <c r="E248" i="17"/>
  <c r="E305" i="17"/>
  <c r="E349" i="17"/>
  <c r="E389" i="17"/>
  <c r="F18" i="17"/>
  <c r="C3" i="17"/>
  <c r="E50" i="17"/>
  <c r="E86" i="17"/>
  <c r="E140" i="17"/>
  <c r="E174" i="17"/>
  <c r="E234" i="17"/>
  <c r="E278" i="17"/>
  <c r="E321" i="17"/>
  <c r="E364" i="17"/>
  <c r="E105" i="17"/>
  <c r="E192" i="17"/>
  <c r="E236" i="17"/>
  <c r="E293" i="17"/>
  <c r="E351" i="17"/>
  <c r="E303" i="17"/>
  <c r="H93" i="17"/>
  <c r="J85" i="17"/>
  <c r="J79" i="17"/>
  <c r="H74" i="17"/>
  <c r="H69" i="17"/>
  <c r="I64" i="17"/>
  <c r="F61" i="17"/>
  <c r="G57" i="17"/>
  <c r="F54" i="17"/>
  <c r="C51" i="17"/>
  <c r="F48" i="17"/>
  <c r="C45" i="17"/>
  <c r="F42" i="17"/>
  <c r="C39" i="17"/>
  <c r="F36" i="17"/>
  <c r="C33" i="17"/>
  <c r="F30" i="17"/>
  <c r="C27" i="17"/>
  <c r="C21" i="17"/>
  <c r="F12" i="17"/>
  <c r="E14" i="17"/>
  <c r="E206" i="17"/>
  <c r="E292" i="17"/>
  <c r="E390" i="17"/>
  <c r="E33" i="17"/>
  <c r="E207" i="17"/>
  <c r="E322" i="17"/>
  <c r="E332" i="17"/>
  <c r="J91" i="17"/>
  <c r="H85" i="17"/>
  <c r="H79" i="17"/>
  <c r="F74" i="17"/>
  <c r="C69" i="17"/>
  <c r="H64" i="17"/>
  <c r="I60" i="17"/>
  <c r="F57" i="17"/>
  <c r="J53" i="17"/>
  <c r="J50" i="17"/>
  <c r="J47" i="17"/>
  <c r="J44" i="17"/>
  <c r="J41" i="17"/>
  <c r="J38" i="17"/>
  <c r="J35" i="17"/>
  <c r="J32" i="17"/>
  <c r="J29" i="17"/>
  <c r="J26" i="17"/>
  <c r="J23" i="17"/>
  <c r="J20" i="17"/>
  <c r="J17" i="17"/>
  <c r="J14" i="17"/>
  <c r="J11" i="17"/>
  <c r="J8" i="17"/>
  <c r="J5" i="17"/>
  <c r="E15" i="17"/>
  <c r="E69" i="17"/>
  <c r="E159" i="17"/>
  <c r="E279" i="17"/>
  <c r="E392" i="17"/>
  <c r="H91" i="17"/>
  <c r="I84" i="17"/>
  <c r="I78" i="17"/>
  <c r="J73" i="17"/>
  <c r="H68" i="17"/>
  <c r="C64" i="17"/>
  <c r="F60" i="17"/>
  <c r="I56" i="17"/>
  <c r="H53" i="17"/>
  <c r="H50" i="17"/>
  <c r="H47" i="17"/>
  <c r="H44" i="17"/>
  <c r="H41" i="17"/>
  <c r="H38" i="17"/>
  <c r="H35" i="17"/>
  <c r="H32" i="17"/>
  <c r="H29" i="17"/>
  <c r="H26" i="17"/>
  <c r="H23" i="17"/>
  <c r="H20" i="17"/>
  <c r="H17" i="17"/>
  <c r="H14" i="17"/>
  <c r="H11" i="17"/>
  <c r="H8" i="17"/>
  <c r="H5" i="17"/>
  <c r="H2" i="17"/>
  <c r="E17" i="17"/>
  <c r="E34" i="17"/>
  <c r="E53" i="17"/>
  <c r="E70" i="17"/>
  <c r="E89" i="17"/>
  <c r="E106" i="17"/>
  <c r="E125" i="17"/>
  <c r="E142" i="17"/>
  <c r="E161" i="17"/>
  <c r="E177" i="17"/>
  <c r="E194" i="17"/>
  <c r="E208" i="17"/>
  <c r="E222" i="17"/>
  <c r="E237" i="17"/>
  <c r="E252" i="17"/>
  <c r="E266" i="17"/>
  <c r="E280" i="17"/>
  <c r="E294" i="17"/>
  <c r="E309" i="17"/>
  <c r="E324" i="17"/>
  <c r="E338" i="17"/>
  <c r="E352" i="17"/>
  <c r="E366" i="17"/>
  <c r="E380" i="17"/>
  <c r="E393" i="17"/>
  <c r="G35" i="17"/>
  <c r="G29" i="17"/>
  <c r="G23" i="17"/>
  <c r="G20" i="17"/>
  <c r="G14" i="17"/>
  <c r="G11" i="17"/>
  <c r="G8" i="17"/>
  <c r="G2" i="17"/>
  <c r="E18" i="17"/>
  <c r="E54" i="17"/>
  <c r="E72" i="17"/>
  <c r="E90" i="17"/>
  <c r="E108" i="17"/>
  <c r="E126" i="17"/>
  <c r="E144" i="17"/>
  <c r="E162" i="17"/>
  <c r="E195" i="17"/>
  <c r="E209" i="17"/>
  <c r="E224" i="17"/>
  <c r="E238" i="17"/>
  <c r="E253" i="17"/>
  <c r="E281" i="17"/>
  <c r="E296" i="17"/>
  <c r="E310" i="17"/>
  <c r="E325" i="17"/>
  <c r="E339" i="17"/>
  <c r="E368" i="17"/>
  <c r="E381" i="17"/>
  <c r="E394" i="17"/>
  <c r="E255" i="17"/>
  <c r="E284" i="17"/>
  <c r="E327" i="17"/>
  <c r="E356" i="17"/>
  <c r="E383" i="17"/>
  <c r="E77" i="17"/>
  <c r="E149" i="17"/>
  <c r="E183" i="17"/>
  <c r="E242" i="17"/>
  <c r="E270" i="17"/>
  <c r="E314" i="17"/>
  <c r="E357" i="17"/>
  <c r="E384" i="17"/>
  <c r="E399" i="17"/>
  <c r="E135" i="17"/>
  <c r="E217" i="17"/>
  <c r="E289" i="17"/>
  <c r="E387" i="17"/>
  <c r="I90" i="17"/>
  <c r="H84" i="17"/>
  <c r="H78" i="17"/>
  <c r="H73" i="17"/>
  <c r="F68" i="17"/>
  <c r="J63" i="17"/>
  <c r="C60" i="17"/>
  <c r="H56" i="17"/>
  <c r="G53" i="17"/>
  <c r="G50" i="17"/>
  <c r="G47" i="17"/>
  <c r="G44" i="17"/>
  <c r="G41" i="17"/>
  <c r="G38" i="17"/>
  <c r="G32" i="17"/>
  <c r="G26" i="17"/>
  <c r="G17" i="17"/>
  <c r="G5" i="17"/>
  <c r="E36" i="17"/>
  <c r="E178" i="17"/>
  <c r="E267" i="17"/>
  <c r="E353" i="17"/>
  <c r="E313" i="17"/>
  <c r="E130" i="17"/>
  <c r="E285" i="17"/>
  <c r="E231" i="17"/>
  <c r="H90" i="17"/>
  <c r="C84" i="17"/>
  <c r="C78" i="17"/>
  <c r="I72" i="17"/>
  <c r="J67" i="17"/>
  <c r="I63" i="17"/>
  <c r="I59" i="17"/>
  <c r="F56" i="17"/>
  <c r="C53" i="17"/>
  <c r="F50" i="17"/>
  <c r="C47" i="17"/>
  <c r="F44" i="17"/>
  <c r="C41" i="17"/>
  <c r="F38" i="17"/>
  <c r="C35" i="17"/>
  <c r="F32" i="17"/>
  <c r="C29" i="17"/>
  <c r="F26" i="17"/>
  <c r="C23" i="17"/>
  <c r="F20" i="17"/>
  <c r="C17" i="17"/>
  <c r="F14" i="17"/>
  <c r="C11" i="17"/>
  <c r="F8" i="17"/>
  <c r="C5" i="17"/>
  <c r="C2" i="17"/>
  <c r="E2" i="17"/>
  <c r="E20" i="17"/>
  <c r="E38" i="17"/>
  <c r="E56" i="17"/>
  <c r="E74" i="17"/>
  <c r="E92" i="17"/>
  <c r="E110" i="17"/>
  <c r="E128" i="17"/>
  <c r="E146" i="17"/>
  <c r="E164" i="17"/>
  <c r="E180" i="17"/>
  <c r="E196" i="17"/>
  <c r="E210" i="17"/>
  <c r="E225" i="17"/>
  <c r="E240" i="17"/>
  <c r="E254" i="17"/>
  <c r="E268" i="17"/>
  <c r="E282" i="17"/>
  <c r="E297" i="17"/>
  <c r="E312" i="17"/>
  <c r="E326" i="17"/>
  <c r="E340" i="17"/>
  <c r="E354" i="17"/>
  <c r="E369" i="17"/>
  <c r="E382" i="17"/>
  <c r="E395" i="17"/>
  <c r="J13" i="17"/>
  <c r="J10" i="17"/>
  <c r="J7" i="17"/>
  <c r="J4" i="17"/>
  <c r="E3" i="17"/>
  <c r="E21" i="17"/>
  <c r="E39" i="17"/>
  <c r="E57" i="17"/>
  <c r="E75" i="17"/>
  <c r="E93" i="17"/>
  <c r="E111" i="17"/>
  <c r="E129" i="17"/>
  <c r="E147" i="17"/>
  <c r="E165" i="17"/>
  <c r="E182" i="17"/>
  <c r="E197" i="17"/>
  <c r="E212" i="17"/>
  <c r="E226" i="17"/>
  <c r="E241" i="17"/>
  <c r="E269" i="17"/>
  <c r="E298" i="17"/>
  <c r="E341" i="17"/>
  <c r="E370" i="17"/>
  <c r="E396" i="17"/>
  <c r="E94" i="17"/>
  <c r="E166" i="17"/>
  <c r="E198" i="17"/>
  <c r="E228" i="17"/>
  <c r="E256" i="17"/>
  <c r="E300" i="17"/>
  <c r="E342" i="17"/>
  <c r="E371" i="17"/>
  <c r="E397" i="17"/>
  <c r="E117" i="17"/>
  <c r="E186" i="17"/>
  <c r="E245" i="17"/>
  <c r="E346" i="17"/>
  <c r="E400" i="17"/>
  <c r="AC3" i="2"/>
  <c r="AC4" i="2"/>
  <c r="AC2" i="2"/>
  <c r="AG5" i="2"/>
  <c r="AG8" i="2"/>
  <c r="AG2" i="2"/>
  <c r="AG7" i="2"/>
  <c r="AG3" i="2"/>
  <c r="AG4" i="2"/>
  <c r="AG9" i="2"/>
  <c r="AG17" i="2"/>
  <c r="AG10" i="2"/>
  <c r="AG18" i="2"/>
  <c r="AG11" i="2"/>
  <c r="AG19" i="2"/>
  <c r="AG12" i="2"/>
  <c r="AG20" i="2"/>
  <c r="AG13" i="2"/>
  <c r="AG21" i="2"/>
  <c r="AG14" i="2"/>
  <c r="AG15" i="2"/>
  <c r="AG16" i="2"/>
  <c r="AC10" i="2"/>
  <c r="AC18" i="2"/>
  <c r="AC26" i="2"/>
  <c r="AC34" i="2"/>
  <c r="AC11" i="2"/>
  <c r="AC19" i="2"/>
  <c r="AC27" i="2"/>
  <c r="AC35" i="2"/>
  <c r="AC13" i="2"/>
  <c r="AC21" i="2"/>
  <c r="AC29" i="2"/>
  <c r="AC37" i="2"/>
  <c r="AC6" i="2"/>
  <c r="AC14" i="2"/>
  <c r="AC22" i="2"/>
  <c r="AC30" i="2"/>
  <c r="AC38" i="2"/>
  <c r="AC9" i="2"/>
  <c r="AC25" i="2"/>
  <c r="AC41" i="2"/>
  <c r="AC12" i="2"/>
  <c r="AC28" i="2"/>
  <c r="AC15" i="2"/>
  <c r="AC31" i="2"/>
  <c r="AC16" i="2"/>
  <c r="AC17" i="2"/>
  <c r="AC33" i="2"/>
  <c r="AC20" i="2"/>
  <c r="AC36" i="2"/>
  <c r="AC32" i="2"/>
  <c r="AC7" i="2"/>
  <c r="AC23" i="2"/>
  <c r="AC39" i="2"/>
  <c r="AC8" i="2"/>
  <c r="AC24" i="2"/>
  <c r="AC40" i="2"/>
  <c r="AG6" i="2"/>
  <c r="AC5" i="2"/>
  <c r="D173" i="18" l="1"/>
  <c r="B12" i="21"/>
  <c r="B25" i="23"/>
  <c r="D149" i="18"/>
  <c r="B24" i="23"/>
  <c r="B11" i="21"/>
  <c r="D27" i="18"/>
  <c r="C19" i="23"/>
  <c r="C6" i="21"/>
  <c r="D29" i="18"/>
  <c r="B6" i="21"/>
  <c r="B19" i="23"/>
  <c r="D99" i="18"/>
  <c r="C22" i="23"/>
  <c r="C9" i="21"/>
  <c r="A124" i="18"/>
  <c r="A192" i="19"/>
  <c r="D75" i="18"/>
  <c r="C8" i="21"/>
  <c r="C21" i="23"/>
  <c r="D293" i="18"/>
  <c r="B17" i="21"/>
  <c r="B30" i="23"/>
  <c r="D147" i="18"/>
  <c r="C24" i="23"/>
  <c r="C11" i="21"/>
  <c r="A340" i="18"/>
  <c r="A516" i="19"/>
  <c r="A220" i="18"/>
  <c r="A336" i="19"/>
  <c r="D245" i="18"/>
  <c r="B28" i="23"/>
  <c r="B15" i="21"/>
  <c r="D53" i="18"/>
  <c r="B7" i="21"/>
  <c r="B20" i="23"/>
  <c r="A48" i="19"/>
  <c r="C57" i="19" s="1"/>
  <c r="A28" i="18"/>
  <c r="A172" i="18"/>
  <c r="A264" i="19"/>
  <c r="D197" i="18"/>
  <c r="B26" i="23"/>
  <c r="B13" i="21"/>
  <c r="D195" i="18"/>
  <c r="C13" i="21"/>
  <c r="C26" i="23"/>
  <c r="D221" i="18"/>
  <c r="B27" i="23"/>
  <c r="B14" i="21"/>
  <c r="D123" i="18"/>
  <c r="C23" i="23"/>
  <c r="C10" i="21"/>
  <c r="A100" i="18"/>
  <c r="A156" i="19"/>
  <c r="E165" i="19" s="1"/>
  <c r="A316" i="18"/>
  <c r="A480" i="19"/>
  <c r="B29" i="23"/>
  <c r="D269" i="18"/>
  <c r="B16" i="21"/>
  <c r="A148" i="18"/>
  <c r="A228" i="19"/>
  <c r="C237" i="19" s="1"/>
  <c r="D171" i="18"/>
  <c r="C25" i="23"/>
  <c r="C12" i="21"/>
  <c r="D267" i="18"/>
  <c r="C29" i="23"/>
  <c r="C16" i="21"/>
  <c r="D5" i="18"/>
  <c r="B18" i="23"/>
  <c r="B5" i="21"/>
  <c r="A196" i="18"/>
  <c r="A300" i="19"/>
  <c r="A4" i="18"/>
  <c r="A12" i="19"/>
  <c r="A244" i="18"/>
  <c r="A372" i="19"/>
  <c r="D77" i="18"/>
  <c r="B21" i="23"/>
  <c r="B8" i="21"/>
  <c r="A52" i="18"/>
  <c r="A84" i="19"/>
  <c r="D219" i="18"/>
  <c r="C14" i="21"/>
  <c r="C27" i="23"/>
  <c r="B23" i="23"/>
  <c r="D125" i="18"/>
  <c r="B10" i="21"/>
  <c r="B18" i="21"/>
  <c r="D317" i="18"/>
  <c r="B31" i="23"/>
  <c r="D315" i="18"/>
  <c r="C31" i="23"/>
  <c r="C18" i="21"/>
  <c r="D101" i="18"/>
  <c r="B22" i="23"/>
  <c r="B9" i="21"/>
  <c r="A120" i="19"/>
  <c r="E130" i="19" s="1"/>
  <c r="A76" i="18"/>
  <c r="A292" i="18"/>
  <c r="A444" i="19"/>
  <c r="D3" i="18"/>
  <c r="C18" i="23"/>
  <c r="C5" i="21"/>
  <c r="C19" i="21"/>
  <c r="D339" i="18"/>
  <c r="C32" i="23"/>
  <c r="C28" i="23"/>
  <c r="D243" i="18"/>
  <c r="C15" i="21"/>
  <c r="D341" i="18"/>
  <c r="B32" i="23"/>
  <c r="B19" i="21"/>
  <c r="D291" i="18"/>
  <c r="C17" i="21"/>
  <c r="C30" i="23"/>
  <c r="A408" i="19"/>
  <c r="A268" i="18"/>
  <c r="D51" i="18"/>
  <c r="C7" i="21"/>
  <c r="C20" i="23"/>
  <c r="E238" i="19"/>
  <c r="E381" i="19"/>
  <c r="E93" i="19"/>
  <c r="C273" i="19"/>
  <c r="E202" i="19"/>
  <c r="E201" i="19"/>
  <c r="C201" i="19"/>
  <c r="E129" i="19"/>
  <c r="C129" i="19"/>
  <c r="D87" i="18" l="1"/>
  <c r="E83" i="18"/>
  <c r="G86" i="18"/>
  <c r="D83" i="18"/>
  <c r="F86" i="18"/>
  <c r="G82" i="18"/>
  <c r="E86" i="18"/>
  <c r="F82" i="18"/>
  <c r="G89" i="18"/>
  <c r="D86" i="18"/>
  <c r="E82" i="18"/>
  <c r="F89" i="18"/>
  <c r="F85" i="18"/>
  <c r="D82" i="18"/>
  <c r="E89" i="18"/>
  <c r="E85" i="18"/>
  <c r="D89" i="18"/>
  <c r="D85" i="18"/>
  <c r="F88" i="18"/>
  <c r="G84" i="18"/>
  <c r="E88" i="18"/>
  <c r="D84" i="18"/>
  <c r="D88" i="18"/>
  <c r="G83" i="18"/>
  <c r="G87" i="18"/>
  <c r="F83" i="18"/>
  <c r="F158" i="18"/>
  <c r="G154" i="18"/>
  <c r="E158" i="18"/>
  <c r="F154" i="18"/>
  <c r="G161" i="18"/>
  <c r="D158" i="18"/>
  <c r="E154" i="18"/>
  <c r="F161" i="18"/>
  <c r="F157" i="18"/>
  <c r="D154" i="18"/>
  <c r="E161" i="18"/>
  <c r="E157" i="18"/>
  <c r="D161" i="18"/>
  <c r="D157" i="18"/>
  <c r="F160" i="18"/>
  <c r="G156" i="18"/>
  <c r="E160" i="18"/>
  <c r="D156" i="18"/>
  <c r="D160" i="18"/>
  <c r="G155" i="18"/>
  <c r="G159" i="18"/>
  <c r="F155" i="18"/>
  <c r="D159" i="18"/>
  <c r="E155" i="18"/>
  <c r="G158" i="18"/>
  <c r="D155" i="18"/>
  <c r="E237" i="19"/>
  <c r="E209" i="18"/>
  <c r="E205" i="18"/>
  <c r="D209" i="18"/>
  <c r="D205" i="18"/>
  <c r="F208" i="18"/>
  <c r="G204" i="18"/>
  <c r="E208" i="18"/>
  <c r="D204" i="18"/>
  <c r="D208" i="18"/>
  <c r="G203" i="18"/>
  <c r="G207" i="18"/>
  <c r="F203" i="18"/>
  <c r="D207" i="18"/>
  <c r="E203" i="18"/>
  <c r="G206" i="18"/>
  <c r="D203" i="18"/>
  <c r="F206" i="18"/>
  <c r="G202" i="18"/>
  <c r="E206" i="18"/>
  <c r="F202" i="18"/>
  <c r="G209" i="18"/>
  <c r="D206" i="18"/>
  <c r="E202" i="18"/>
  <c r="D202" i="18"/>
  <c r="F209" i="18"/>
  <c r="F205" i="18"/>
  <c r="E17" i="18"/>
  <c r="E13" i="18"/>
  <c r="D17" i="18"/>
  <c r="D13" i="18"/>
  <c r="F16" i="18"/>
  <c r="G12" i="18"/>
  <c r="E16" i="18"/>
  <c r="D12" i="18"/>
  <c r="D16" i="18"/>
  <c r="G11" i="18"/>
  <c r="G15" i="18"/>
  <c r="F11" i="18"/>
  <c r="D15" i="18"/>
  <c r="E11" i="18"/>
  <c r="G14" i="18"/>
  <c r="D11" i="18"/>
  <c r="F14" i="18"/>
  <c r="G10" i="18"/>
  <c r="E14" i="18"/>
  <c r="F10" i="18"/>
  <c r="G17" i="18"/>
  <c r="D14" i="18"/>
  <c r="E10" i="18"/>
  <c r="F17" i="18"/>
  <c r="F13" i="18"/>
  <c r="D10" i="18"/>
  <c r="D256" i="18"/>
  <c r="G251" i="18"/>
  <c r="G255" i="18"/>
  <c r="F251" i="18"/>
  <c r="D255" i="18"/>
  <c r="E251" i="18"/>
  <c r="G254" i="18"/>
  <c r="D251" i="18"/>
  <c r="F254" i="18"/>
  <c r="G250" i="18"/>
  <c r="E254" i="18"/>
  <c r="F250" i="18"/>
  <c r="G257" i="18"/>
  <c r="D254" i="18"/>
  <c r="E250" i="18"/>
  <c r="F257" i="18"/>
  <c r="F253" i="18"/>
  <c r="D250" i="18"/>
  <c r="E257" i="18"/>
  <c r="E253" i="18"/>
  <c r="D257" i="18"/>
  <c r="D253" i="18"/>
  <c r="F256" i="18"/>
  <c r="G252" i="18"/>
  <c r="E256" i="18"/>
  <c r="D252" i="18"/>
  <c r="D64" i="18"/>
  <c r="G59" i="18"/>
  <c r="G63" i="18"/>
  <c r="F59" i="18"/>
  <c r="D63" i="18"/>
  <c r="E59" i="18"/>
  <c r="G62" i="18"/>
  <c r="D59" i="18"/>
  <c r="F62" i="18"/>
  <c r="G58" i="18"/>
  <c r="E62" i="18"/>
  <c r="F58" i="18"/>
  <c r="G65" i="18"/>
  <c r="D62" i="18"/>
  <c r="E58" i="18"/>
  <c r="F65" i="18"/>
  <c r="F61" i="18"/>
  <c r="D58" i="18"/>
  <c r="E65" i="18"/>
  <c r="E61" i="18"/>
  <c r="D65" i="18"/>
  <c r="D61" i="18"/>
  <c r="F64" i="18"/>
  <c r="G60" i="18"/>
  <c r="D60" i="18"/>
  <c r="E64" i="18"/>
  <c r="D279" i="18"/>
  <c r="E275" i="18"/>
  <c r="G278" i="18"/>
  <c r="D275" i="18"/>
  <c r="F278" i="18"/>
  <c r="G274" i="18"/>
  <c r="E278" i="18"/>
  <c r="F274" i="18"/>
  <c r="G281" i="18"/>
  <c r="D278" i="18"/>
  <c r="E274" i="18"/>
  <c r="F281" i="18"/>
  <c r="F277" i="18"/>
  <c r="D274" i="18"/>
  <c r="E281" i="18"/>
  <c r="E277" i="18"/>
  <c r="D281" i="18"/>
  <c r="D277" i="18"/>
  <c r="F280" i="18"/>
  <c r="G276" i="18"/>
  <c r="E280" i="18"/>
  <c r="D276" i="18"/>
  <c r="D280" i="18"/>
  <c r="G275" i="18"/>
  <c r="G279" i="18"/>
  <c r="F275" i="18"/>
  <c r="D112" i="18"/>
  <c r="G107" i="18"/>
  <c r="F107" i="18"/>
  <c r="G111" i="18"/>
  <c r="F106" i="18"/>
  <c r="E107" i="18"/>
  <c r="D111" i="18"/>
  <c r="E106" i="18"/>
  <c r="D107" i="18"/>
  <c r="G110" i="18"/>
  <c r="D106" i="18"/>
  <c r="G106" i="18"/>
  <c r="F110" i="18"/>
  <c r="E110" i="18"/>
  <c r="G113" i="18"/>
  <c r="D110" i="18"/>
  <c r="F113" i="18"/>
  <c r="F109" i="18"/>
  <c r="E113" i="18"/>
  <c r="E109" i="18"/>
  <c r="D113" i="18"/>
  <c r="D109" i="18"/>
  <c r="F112" i="18"/>
  <c r="G108" i="18"/>
  <c r="E112" i="18"/>
  <c r="D108" i="18"/>
  <c r="F232" i="18"/>
  <c r="G228" i="18"/>
  <c r="E232" i="18"/>
  <c r="D228" i="18"/>
  <c r="D232" i="18"/>
  <c r="G227" i="18"/>
  <c r="G231" i="18"/>
  <c r="F227" i="18"/>
  <c r="D231" i="18"/>
  <c r="E227" i="18"/>
  <c r="G230" i="18"/>
  <c r="D227" i="18"/>
  <c r="F230" i="18"/>
  <c r="G226" i="18"/>
  <c r="E230" i="18"/>
  <c r="F226" i="18"/>
  <c r="G233" i="18"/>
  <c r="D230" i="18"/>
  <c r="E226" i="18"/>
  <c r="F233" i="18"/>
  <c r="F229" i="18"/>
  <c r="D226" i="18"/>
  <c r="E233" i="18"/>
  <c r="E229" i="18"/>
  <c r="D233" i="18"/>
  <c r="D229" i="18"/>
  <c r="F302" i="18"/>
  <c r="G298" i="18"/>
  <c r="E302" i="18"/>
  <c r="F298" i="18"/>
  <c r="G305" i="18"/>
  <c r="D302" i="18"/>
  <c r="E298" i="18"/>
  <c r="F305" i="18"/>
  <c r="F301" i="18"/>
  <c r="D298" i="18"/>
  <c r="E305" i="18"/>
  <c r="E301" i="18"/>
  <c r="D305" i="18"/>
  <c r="D301" i="18"/>
  <c r="F304" i="18"/>
  <c r="G300" i="18"/>
  <c r="E304" i="18"/>
  <c r="D300" i="18"/>
  <c r="D304" i="18"/>
  <c r="G299" i="18"/>
  <c r="G303" i="18"/>
  <c r="F299" i="18"/>
  <c r="D303" i="18"/>
  <c r="E299" i="18"/>
  <c r="G302" i="18"/>
  <c r="D299" i="18"/>
  <c r="G329" i="18"/>
  <c r="D326" i="18"/>
  <c r="E322" i="18"/>
  <c r="F329" i="18"/>
  <c r="F325" i="18"/>
  <c r="D322" i="18"/>
  <c r="E329" i="18"/>
  <c r="E325" i="18"/>
  <c r="D329" i="18"/>
  <c r="D325" i="18"/>
  <c r="F328" i="18"/>
  <c r="G324" i="18"/>
  <c r="E328" i="18"/>
  <c r="D324" i="18"/>
  <c r="D328" i="18"/>
  <c r="G323" i="18"/>
  <c r="G327" i="18"/>
  <c r="F323" i="18"/>
  <c r="D327" i="18"/>
  <c r="E323" i="18"/>
  <c r="G326" i="18"/>
  <c r="D323" i="18"/>
  <c r="F326" i="18"/>
  <c r="G322" i="18"/>
  <c r="E326" i="18"/>
  <c r="F322" i="18"/>
  <c r="D135" i="18"/>
  <c r="E131" i="18"/>
  <c r="G134" i="18"/>
  <c r="D131" i="18"/>
  <c r="F134" i="18"/>
  <c r="G130" i="18"/>
  <c r="E134" i="18"/>
  <c r="F130" i="18"/>
  <c r="G137" i="18"/>
  <c r="D134" i="18"/>
  <c r="E130" i="18"/>
  <c r="F137" i="18"/>
  <c r="F133" i="18"/>
  <c r="D130" i="18"/>
  <c r="E137" i="18"/>
  <c r="E133" i="18"/>
  <c r="D137" i="18"/>
  <c r="D133" i="18"/>
  <c r="F136" i="18"/>
  <c r="G132" i="18"/>
  <c r="E136" i="18"/>
  <c r="D132" i="18"/>
  <c r="D136" i="18"/>
  <c r="G131" i="18"/>
  <c r="G135" i="18"/>
  <c r="F131" i="18"/>
  <c r="G185" i="18"/>
  <c r="D182" i="18"/>
  <c r="E178" i="18"/>
  <c r="F185" i="18"/>
  <c r="F181" i="18"/>
  <c r="D178" i="18"/>
  <c r="E185" i="18"/>
  <c r="E181" i="18"/>
  <c r="D185" i="18"/>
  <c r="D181" i="18"/>
  <c r="F184" i="18"/>
  <c r="G180" i="18"/>
  <c r="E184" i="18"/>
  <c r="D180" i="18"/>
  <c r="D184" i="18"/>
  <c r="G179" i="18"/>
  <c r="G183" i="18"/>
  <c r="F179" i="18"/>
  <c r="D183" i="18"/>
  <c r="E179" i="18"/>
  <c r="G182" i="18"/>
  <c r="D179" i="18"/>
  <c r="F182" i="18"/>
  <c r="G178" i="18"/>
  <c r="E182" i="18"/>
  <c r="F178" i="18"/>
  <c r="E353" i="18"/>
  <c r="E349" i="18"/>
  <c r="D353" i="18"/>
  <c r="D349" i="18"/>
  <c r="F352" i="18"/>
  <c r="G348" i="18"/>
  <c r="E352" i="18"/>
  <c r="D348" i="18"/>
  <c r="D352" i="18"/>
  <c r="G347" i="18"/>
  <c r="G351" i="18"/>
  <c r="F347" i="18"/>
  <c r="D351" i="18"/>
  <c r="E347" i="18"/>
  <c r="G350" i="18"/>
  <c r="D347" i="18"/>
  <c r="F350" i="18"/>
  <c r="G346" i="18"/>
  <c r="E350" i="18"/>
  <c r="F346" i="18"/>
  <c r="G353" i="18"/>
  <c r="D350" i="18"/>
  <c r="E346" i="18"/>
  <c r="F353" i="18"/>
  <c r="F349" i="18"/>
  <c r="D346" i="18"/>
  <c r="F40" i="18"/>
  <c r="G36" i="18"/>
  <c r="E40" i="18"/>
  <c r="D36" i="18"/>
  <c r="D40" i="18"/>
  <c r="G35" i="18"/>
  <c r="G39" i="18"/>
  <c r="F35" i="18"/>
  <c r="D39" i="18"/>
  <c r="E35" i="18"/>
  <c r="G38" i="18"/>
  <c r="D35" i="18"/>
  <c r="F38" i="18"/>
  <c r="G34" i="18"/>
  <c r="E38" i="18"/>
  <c r="F34" i="18"/>
  <c r="G41" i="18"/>
  <c r="D38" i="18"/>
  <c r="E34" i="18"/>
  <c r="F41" i="18"/>
  <c r="F37" i="18"/>
  <c r="D34" i="18"/>
  <c r="E41" i="18"/>
  <c r="E37" i="18"/>
  <c r="D41" i="18"/>
  <c r="D37" i="18"/>
  <c r="E57" i="19"/>
  <c r="E58" i="19"/>
  <c r="C165" i="19"/>
  <c r="E273" i="19"/>
  <c r="C93" i="19"/>
  <c r="E382" i="19"/>
  <c r="E94" i="19"/>
  <c r="E274" i="19"/>
  <c r="C381" i="19"/>
  <c r="E166" i="19"/>
  <c r="E706" i="19"/>
  <c r="E705" i="19"/>
  <c r="C705" i="19"/>
  <c r="E490" i="19"/>
  <c r="E489" i="19"/>
  <c r="C489" i="19"/>
  <c r="E453" i="19"/>
  <c r="C453" i="19"/>
  <c r="E454" i="19"/>
  <c r="E310" i="19"/>
  <c r="C309" i="19"/>
  <c r="E309" i="19"/>
  <c r="E345" i="19"/>
  <c r="E346" i="19"/>
  <c r="C345" i="19"/>
  <c r="E670" i="19"/>
  <c r="E669" i="19"/>
  <c r="C669" i="19"/>
  <c r="E418" i="19"/>
  <c r="C417" i="19"/>
  <c r="E417" i="19"/>
  <c r="E22" i="19"/>
  <c r="E21" i="19"/>
  <c r="C21" i="19"/>
  <c r="C633" i="19"/>
  <c r="E634" i="19"/>
  <c r="E633" i="19"/>
  <c r="E525" i="19"/>
  <c r="C525" i="19"/>
  <c r="E526" i="19"/>
  <c r="E562" i="19"/>
  <c r="E561" i="19"/>
  <c r="C561" i="19"/>
  <c r="E597" i="19"/>
  <c r="E598" i="19"/>
  <c r="C597" i="19"/>
  <c r="C15" i="18"/>
  <c r="D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3" i="13"/>
  <c r="B2" i="13"/>
  <c r="N1" i="2"/>
  <c r="O31" i="15"/>
  <c r="O30" i="15"/>
  <c r="O29" i="15"/>
  <c r="O28" i="15"/>
  <c r="O27" i="15"/>
  <c r="O26" i="15"/>
  <c r="O25" i="15"/>
  <c r="O24" i="15"/>
  <c r="E18" i="15"/>
  <c r="E16" i="15"/>
  <c r="E14" i="15"/>
  <c r="C36" i="18" l="1"/>
  <c r="C303" i="18"/>
  <c r="C299" i="18"/>
  <c r="C298" i="18"/>
  <c r="C300" i="18"/>
  <c r="C305" i="18"/>
  <c r="C302" i="18"/>
  <c r="C326" i="18"/>
  <c r="C375" i="18"/>
  <c r="C351" i="18"/>
  <c r="C156" i="18"/>
  <c r="C371" i="18"/>
  <c r="C372" i="18"/>
  <c r="C374" i="18"/>
  <c r="C377" i="18"/>
  <c r="C251" i="18"/>
  <c r="G623" i="19"/>
  <c r="G191" i="19"/>
  <c r="G515" i="19"/>
  <c r="G335" i="19"/>
  <c r="G407" i="19"/>
  <c r="G659" i="19"/>
  <c r="G371" i="19"/>
  <c r="G443" i="19"/>
  <c r="G227" i="19"/>
  <c r="G479" i="19"/>
  <c r="G47" i="19"/>
  <c r="G299" i="19"/>
  <c r="G119" i="19"/>
  <c r="G695" i="19"/>
  <c r="G263" i="19"/>
  <c r="G83" i="19"/>
  <c r="G587" i="19"/>
  <c r="G155" i="19"/>
  <c r="G551" i="19"/>
  <c r="C371" i="19"/>
  <c r="C155" i="19"/>
  <c r="C227" i="19"/>
  <c r="C47" i="19"/>
  <c r="C299" i="19"/>
  <c r="C623" i="19"/>
  <c r="C191" i="19"/>
  <c r="C263" i="19"/>
  <c r="C515" i="19"/>
  <c r="C335" i="19"/>
  <c r="C119" i="19"/>
  <c r="C443" i="19"/>
  <c r="C695" i="19"/>
  <c r="C83" i="19"/>
  <c r="C587" i="19"/>
  <c r="C407" i="19"/>
  <c r="C659" i="19"/>
  <c r="C479" i="19"/>
  <c r="C551" i="19"/>
  <c r="C370" i="18"/>
  <c r="C257" i="18"/>
  <c r="C250" i="18"/>
  <c r="C255" i="18"/>
  <c r="C254" i="18"/>
  <c r="C252" i="18"/>
  <c r="C130" i="18"/>
  <c r="C228" i="18"/>
  <c r="C279" i="18"/>
  <c r="C348" i="18"/>
  <c r="C278" i="18"/>
  <c r="C324" i="18"/>
  <c r="C159" i="18"/>
  <c r="C131" i="18"/>
  <c r="C158" i="18"/>
  <c r="C206" i="18"/>
  <c r="C226" i="18"/>
  <c r="C346" i="18"/>
  <c r="C203" i="18"/>
  <c r="C207" i="18"/>
  <c r="C233" i="18"/>
  <c r="C154" i="18"/>
  <c r="C322" i="18"/>
  <c r="C135" i="18"/>
  <c r="C155" i="18"/>
  <c r="C327" i="18"/>
  <c r="C161" i="18"/>
  <c r="C230" i="18"/>
  <c r="C137" i="18"/>
  <c r="C204" i="18"/>
  <c r="C132" i="18"/>
  <c r="C209" i="18"/>
  <c r="C347" i="18"/>
  <c r="C323" i="18"/>
  <c r="C231" i="18"/>
  <c r="C276" i="18"/>
  <c r="C350" i="18"/>
  <c r="C227" i="18"/>
  <c r="C329" i="18"/>
  <c r="C353" i="18"/>
  <c r="C202" i="18"/>
  <c r="C275" i="18"/>
  <c r="C134" i="18"/>
  <c r="C468" i="18"/>
  <c r="C281" i="18"/>
  <c r="C396" i="18"/>
  <c r="C444" i="18"/>
  <c r="C398" i="18"/>
  <c r="C394" i="18"/>
  <c r="C449" i="18"/>
  <c r="C274" i="18"/>
  <c r="C422" i="18"/>
  <c r="C466" i="18"/>
  <c r="C419" i="18"/>
  <c r="C446" i="18"/>
  <c r="C420" i="18"/>
  <c r="C442" i="18"/>
  <c r="C399" i="18"/>
  <c r="C425" i="18"/>
  <c r="C467" i="18"/>
  <c r="C470" i="18"/>
  <c r="C423" i="18"/>
  <c r="C418" i="18"/>
  <c r="C401" i="18"/>
  <c r="C471" i="18"/>
  <c r="C447" i="18"/>
  <c r="C395" i="18"/>
  <c r="C473" i="18"/>
  <c r="C443" i="18"/>
  <c r="C11" i="19"/>
  <c r="F435" i="18"/>
  <c r="F363" i="18"/>
  <c r="F315" i="18"/>
  <c r="F195" i="18"/>
  <c r="F99" i="18"/>
  <c r="F27" i="18"/>
  <c r="F411" i="18"/>
  <c r="F243" i="18"/>
  <c r="F147" i="18"/>
  <c r="F51" i="18"/>
  <c r="F459" i="18"/>
  <c r="F339" i="18"/>
  <c r="F291" i="18"/>
  <c r="F219" i="18"/>
  <c r="F123" i="18"/>
  <c r="F387" i="18"/>
  <c r="F267" i="18"/>
  <c r="F171" i="18"/>
  <c r="F75" i="18"/>
  <c r="F436" i="18"/>
  <c r="F316" i="18"/>
  <c r="F196" i="18"/>
  <c r="F100" i="18"/>
  <c r="F460" i="18"/>
  <c r="F364" i="18"/>
  <c r="F268" i="18"/>
  <c r="F172" i="18"/>
  <c r="F76" i="18"/>
  <c r="G11" i="19"/>
  <c r="F412" i="18"/>
  <c r="F340" i="18"/>
  <c r="F244" i="18"/>
  <c r="F148" i="18"/>
  <c r="F52" i="18"/>
  <c r="F388" i="18"/>
  <c r="F292" i="18"/>
  <c r="F220" i="18"/>
  <c r="F124" i="18"/>
  <c r="F28" i="18"/>
  <c r="C63" i="18"/>
  <c r="C108" i="18"/>
  <c r="C106" i="18"/>
  <c r="C111" i="18"/>
  <c r="C113" i="18"/>
  <c r="C39" i="18"/>
  <c r="C110" i="18"/>
  <c r="C107" i="18"/>
  <c r="C34" i="18"/>
  <c r="C89" i="18"/>
  <c r="C84" i="18"/>
  <c r="C87" i="18"/>
  <c r="C59" i="18"/>
  <c r="C58" i="18"/>
  <c r="C62" i="18"/>
  <c r="C35" i="18"/>
  <c r="C82" i="18"/>
  <c r="C179" i="18"/>
  <c r="C183" i="18"/>
  <c r="C38" i="18"/>
  <c r="C83" i="18"/>
  <c r="C180" i="18"/>
  <c r="C41" i="18"/>
  <c r="C86" i="18"/>
  <c r="C65" i="18"/>
  <c r="C182" i="18"/>
  <c r="C60" i="18"/>
  <c r="C178" i="18"/>
  <c r="C185" i="18"/>
  <c r="C12" i="18"/>
  <c r="C17" i="18"/>
  <c r="C11" i="18"/>
  <c r="C14" i="18"/>
  <c r="C10" i="18"/>
  <c r="F4" i="18"/>
  <c r="F3" i="18"/>
  <c r="B4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CART</author>
  </authors>
  <commentList>
    <comment ref="L1" authorId="0" shapeId="0" xr:uid="{00000000-0006-0000-0100-000001000000}">
      <text>
        <r>
          <rPr>
            <b/>
            <sz val="14"/>
            <color indexed="81"/>
            <rFont val="Calibri"/>
            <family val="2"/>
            <scheme val="minor"/>
          </rPr>
          <t>Pour renseigner le groupe, vous pouvez le sélectionner dans le menu déroulant ou utiliser copier / coller.</t>
        </r>
      </text>
    </comment>
    <comment ref="N2" authorId="0" shapeId="0" xr:uid="{00000000-0006-0000-0100-000002000000}">
      <text>
        <r>
          <rPr>
            <sz val="16"/>
            <color indexed="81"/>
            <rFont val="Calibri"/>
            <family val="2"/>
            <scheme val="minor"/>
          </rPr>
          <t>Les informations sur les élèves peuvent être saisies dans le tableau ou collées depuis une extraction provenant de l'application Onde dans laquelle on aura supprimé les colonnes inutiles.</t>
        </r>
      </text>
    </comment>
    <comment ref="N5" authorId="0" shapeId="0" xr:uid="{00000000-0006-0000-0100-000003000000}">
      <text>
        <r>
          <rPr>
            <sz val="16"/>
            <color indexed="81"/>
            <rFont val="Calibri"/>
            <family val="2"/>
            <scheme val="minor"/>
          </rPr>
          <t>Pour renseigner le groupe, vous pouvez le sélectionner dans le menu déroulant ou utiliser copier / coller.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CART</author>
  </authors>
  <commentList>
    <comment ref="F2" authorId="0" shapeId="0" xr:uid="{00000000-0006-0000-0200-000001000000}">
      <text>
        <r>
          <rPr>
            <sz val="16"/>
            <color indexed="81"/>
            <rFont val="Calibri"/>
            <family val="2"/>
            <scheme val="minor"/>
          </rPr>
          <t>On indique dans les cases uniquement les compétences acquises par l'élève en saisissant "A". 
On peut utiliser un des 6 filtres ci-dessous pour sélectionner un groupe restreint d'élèves.</t>
        </r>
      </text>
    </comment>
    <comment ref="J3" authorId="0" shapeId="0" xr:uid="{00000000-0006-0000-0200-000002000000}">
      <text>
        <r>
          <rPr>
            <b/>
            <sz val="16"/>
            <color indexed="81"/>
            <rFont val="Calibri"/>
            <family val="2"/>
            <scheme val="minor"/>
          </rPr>
          <t>Entrer dans l’eau en descendant par l’échelle</t>
        </r>
      </text>
    </comment>
    <comment ref="K3" authorId="0" shapeId="0" xr:uid="{00000000-0006-0000-0200-000003000000}">
      <text>
        <r>
          <rPr>
            <b/>
            <sz val="16"/>
            <color indexed="81"/>
            <rFont val="Calibri"/>
            <family val="2"/>
            <scheme val="minor"/>
          </rPr>
          <t>Immerger partiellement la tête</t>
        </r>
      </text>
    </comment>
    <comment ref="L3" authorId="0" shapeId="0" xr:uid="{00000000-0006-0000-0200-000004000000}">
      <text>
        <r>
          <rPr>
            <b/>
            <sz val="16"/>
            <color indexed="81"/>
            <rFont val="Calibri"/>
            <family val="2"/>
            <scheme val="minor"/>
          </rPr>
          <t>Se laisser flotter, avec l'aide d'une ou deux frites ou d'un appui stable</t>
        </r>
      </text>
    </comment>
    <comment ref="M3" authorId="0" shapeId="0" xr:uid="{00000000-0006-0000-0200-000005000000}">
      <text>
        <r>
          <rPr>
            <b/>
            <sz val="16"/>
            <color indexed="81"/>
            <rFont val="Calibri"/>
            <family val="2"/>
            <scheme val="minor"/>
          </rPr>
          <t>Se déplacer sur une quinzaine de mètres dans l'eau le long du mur en prenant appui dessus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" authorId="0" shapeId="0" xr:uid="{00000000-0006-0000-0200-000006000000}">
      <text>
        <r>
          <rPr>
            <b/>
            <sz val="16"/>
            <color indexed="81"/>
            <rFont val="Calibri"/>
            <family val="2"/>
            <scheme val="minor"/>
          </rPr>
          <t>Entrer dans l'eau en sautant avec ou sans aide à la flottaison</t>
        </r>
        <r>
          <rPr>
            <sz val="16"/>
            <color indexed="81"/>
            <rFont val="Calibri"/>
            <family val="2"/>
            <scheme val="minor"/>
          </rPr>
          <t xml:space="preserve">
</t>
        </r>
      </text>
    </comment>
    <comment ref="O3" authorId="0" shapeId="0" xr:uid="{00000000-0006-0000-0200-000007000000}">
      <text>
        <r>
          <rPr>
            <b/>
            <sz val="16"/>
            <color indexed="81"/>
            <rFont val="Calibri"/>
            <family val="2"/>
            <scheme val="minor"/>
          </rPr>
          <t>Immerger totalement la tête, avec ou sans appui</t>
        </r>
      </text>
    </comment>
    <comment ref="P3" authorId="0" shapeId="0" xr:uid="{00000000-0006-0000-0200-000008000000}">
      <text>
        <r>
          <rPr>
            <b/>
            <sz val="16"/>
            <color indexed="81"/>
            <rFont val="Calibri"/>
            <family val="2"/>
            <scheme val="minor"/>
          </rPr>
          <t xml:space="preserve">Se laisser flotter sans bouger, avec l'aide d'un appui instable
</t>
        </r>
      </text>
    </comment>
    <comment ref="Q3" authorId="0" shapeId="0" xr:uid="{00000000-0006-0000-0200-000009000000}">
      <text>
        <r>
          <rPr>
            <b/>
            <sz val="16"/>
            <color indexed="81"/>
            <rFont val="Calibri"/>
            <family val="2"/>
            <scheme val="minor"/>
          </rPr>
          <t>Se déplacer sur une quinzaine de mètres, sans appui au mur, avec une aide à la flottaison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" authorId="0" shapeId="0" xr:uid="{00000000-0006-0000-0200-00000A000000}">
      <text>
        <r>
          <rPr>
            <b/>
            <sz val="16"/>
            <color indexed="81"/>
            <rFont val="Calibri"/>
            <family val="2"/>
            <scheme val="minor"/>
          </rPr>
          <t xml:space="preserve">1/3 Entrer dans l’eau en sautant  sans aide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" authorId="0" shapeId="0" xr:uid="{00000000-0006-0000-0200-00000B000000}">
      <text>
        <r>
          <rPr>
            <b/>
            <sz val="16"/>
            <color indexed="81"/>
            <rFont val="Calibri"/>
            <family val="2"/>
            <scheme val="minor"/>
          </rPr>
          <t>2/3 Se déplacer brièvement sous l'eau pour passer sous un objet flottant</t>
        </r>
      </text>
    </comment>
    <comment ref="T3" authorId="0" shapeId="0" xr:uid="{00000000-0006-0000-0200-00000C000000}">
      <text>
        <r>
          <rPr>
            <b/>
            <sz val="16"/>
            <color indexed="81"/>
            <rFont val="Calibri"/>
            <family val="2"/>
            <scheme val="minor"/>
          </rPr>
          <t>3/3 Se laisser flotter un instant, sans bouger, sans aide à la flottaison</t>
        </r>
        <r>
          <rPr>
            <sz val="16"/>
            <color indexed="81"/>
            <rFont val="Calibri"/>
            <family val="2"/>
            <scheme val="minor"/>
          </rPr>
          <t xml:space="preserve">
</t>
        </r>
      </text>
    </comment>
    <comment ref="U3" authorId="0" shapeId="0" xr:uid="{00000000-0006-0000-0200-00000D000000}">
      <text>
        <r>
          <rPr>
            <b/>
            <sz val="16"/>
            <color indexed="81"/>
            <rFont val="Calibri"/>
            <family val="2"/>
            <scheme val="minor"/>
          </rPr>
          <t>Se déplacer sur une quinzaine de mètres, sans aide à la flottaison et sans reprise d'appui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" authorId="0" shapeId="0" xr:uid="{00000000-0006-0000-0200-00000E000000}">
      <text>
        <r>
          <rPr>
            <b/>
            <sz val="16"/>
            <color indexed="81"/>
            <rFont val="Calibri"/>
            <family val="2"/>
            <scheme val="minor"/>
          </rPr>
          <t>Entrer dans l'eau sans aide, en roulant (tapis) ou en glissant tête la première (toboggan)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3" authorId="0" shapeId="0" xr:uid="{00000000-0006-0000-0200-00000F000000}">
      <text>
        <r>
          <rPr>
            <b/>
            <sz val="16"/>
            <color indexed="81"/>
            <rFont val="Calibri"/>
            <family val="2"/>
            <scheme val="minor"/>
          </rPr>
          <t>Aller chercher un objet au fond du bassin, 
avec ou sans aide, en immersion complète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3" authorId="0" shapeId="0" xr:uid="{00000000-0006-0000-0200-000010000000}">
      <text>
        <r>
          <rPr>
            <b/>
            <sz val="16"/>
            <color indexed="81"/>
            <rFont val="Calibri"/>
            <family val="2"/>
            <scheme val="minor"/>
          </rPr>
          <t>Faire l'étoile de mer sur le ventre et sur le dos avec éventuellement une reprise d'appui entre les deux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3" authorId="0" shapeId="0" xr:uid="{00000000-0006-0000-0200-000011000000}">
      <text>
        <r>
          <rPr>
            <b/>
            <sz val="16"/>
            <color indexed="81"/>
            <rFont val="Calibri"/>
            <family val="2"/>
            <scheme val="minor"/>
          </rPr>
          <t>Se déplacer sur 15 m allongé sur le ventre ou sur le dos, sans aide à la flottaison et sans reprise d'appui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3" authorId="0" shapeId="0" xr:uid="{00000000-0006-0000-0200-000012000000}">
      <text>
        <r>
          <rPr>
            <b/>
            <sz val="16"/>
            <color indexed="81"/>
            <rFont val="Calibri"/>
            <family val="2"/>
            <scheme val="minor"/>
          </rPr>
          <t xml:space="preserve">1/3 Entrer dans l'eau  en effectuant une bascule avant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3" authorId="0" shapeId="0" xr:uid="{00000000-0006-0000-0200-000013000000}">
      <text>
        <r>
          <rPr>
            <b/>
            <sz val="16"/>
            <color indexed="81"/>
            <rFont val="Calibri"/>
            <family val="2"/>
            <scheme val="minor"/>
          </rPr>
          <t>2/3 Effectuer un déplacement orienté en immersion (sans lunettes)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3" authorId="0" shapeId="0" xr:uid="{00000000-0006-0000-0200-000014000000}">
      <text>
        <r>
          <rPr>
            <b/>
            <sz val="16"/>
            <color indexed="81"/>
            <rFont val="Calibri"/>
            <family val="2"/>
            <scheme val="minor"/>
          </rPr>
          <t>3/3 Rester immobile sur place 5 à 10 secondes avant de regagner le bord du bassin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3" authorId="0" shapeId="0" xr:uid="{00000000-0006-0000-0200-000015000000}">
      <text>
        <r>
          <rPr>
            <b/>
            <sz val="16"/>
            <color indexed="81"/>
            <rFont val="Calibri"/>
            <family val="2"/>
            <scheme val="minor"/>
          </rPr>
          <t xml:space="preserve">Se déplacer sur vingt mètres, 10 mètres sur le ventre et 10 mètres sur le dos </t>
        </r>
      </text>
    </comment>
    <comment ref="AD3" authorId="0" shapeId="0" xr:uid="{00000000-0006-0000-0200-000016000000}">
      <text>
        <r>
          <rPr>
            <b/>
            <sz val="16"/>
            <color indexed="81"/>
            <rFont val="Calibri"/>
            <family val="2"/>
            <scheme val="minor"/>
          </rPr>
          <t>Sauter ou plonger dans le grand bain à partir d'un plot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3" authorId="0" shapeId="0" xr:uid="{00000000-0006-0000-0200-000017000000}">
      <text>
        <r>
          <rPr>
            <b/>
            <sz val="16"/>
            <color indexed="81"/>
            <rFont val="Calibri"/>
            <family val="2"/>
            <scheme val="minor"/>
          </rPr>
          <t>Aller chercher un objet lesté au fond du bassin (1m60) à la suite d'un plongeon canard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3" authorId="0" shapeId="0" xr:uid="{00000000-0006-0000-0200-000018000000}">
      <text>
        <r>
          <rPr>
            <b/>
            <sz val="14"/>
            <color indexed="81"/>
            <rFont val="Calibri"/>
            <family val="2"/>
            <scheme val="minor"/>
          </rPr>
          <t>Enchaîner au moins un équilibre en position horizontale (étoile de mer 5s) et un équilibre en position verticale (5s), sans reprise d'appui entre les deux.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3" authorId="0" shapeId="0" xr:uid="{00000000-0006-0000-0200-000019000000}">
      <text>
        <r>
          <rPr>
            <b/>
            <sz val="16"/>
            <color indexed="81"/>
            <rFont val="Calibri"/>
            <family val="2"/>
            <scheme val="minor"/>
          </rPr>
          <t xml:space="preserve">Se déplacer 30 m : 15 mètres sur le ventre et 15 mètres  sur le dos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CART</author>
  </authors>
  <commentList>
    <comment ref="G1" authorId="0" shapeId="0" xr:uid="{00000000-0006-0000-0300-000001000000}">
      <text>
        <r>
          <rPr>
            <sz val="16"/>
            <color indexed="81"/>
            <rFont val="Calibri"/>
            <family val="2"/>
            <scheme val="minor"/>
          </rPr>
          <t>Ces compétences apparaissent dans les bilans individuels.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CART</author>
  </authors>
  <commentList>
    <comment ref="K1" authorId="0" shapeId="0" xr:uid="{00000000-0006-0000-0400-000001000000}">
      <text>
        <r>
          <rPr>
            <b/>
            <sz val="14"/>
            <color indexed="81"/>
            <rFont val="Calibri"/>
            <family val="2"/>
            <scheme val="minor"/>
          </rPr>
          <t>Sélectionner avec X</t>
        </r>
      </text>
    </comment>
    <comment ref="M1" authorId="0" shapeId="0" xr:uid="{00000000-0006-0000-0400-000002000000}">
      <text>
        <r>
          <rPr>
            <b/>
            <sz val="14"/>
            <color indexed="81"/>
            <rFont val="Calibri"/>
            <family val="2"/>
            <scheme val="minor"/>
          </rPr>
          <t>Utilisez les filtres pour simplifier la liste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" authorId="0" shapeId="0" xr:uid="{00000000-0006-0000-0400-000003000000}">
      <text>
        <r>
          <rPr>
            <sz val="16"/>
            <color indexed="81"/>
            <rFont val="Calibri"/>
            <family val="2"/>
            <scheme val="minor"/>
          </rPr>
          <t>Cette page permet de préparer les listes et attestations avant impression depuis les onglets bleus.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0" authorId="0" shapeId="0" xr:uid="{00000000-0006-0000-0400-000004000000}">
      <text>
        <r>
          <rPr>
            <b/>
            <sz val="16"/>
            <color indexed="81"/>
            <rFont val="Calibri"/>
            <family val="2"/>
            <scheme val="minor"/>
          </rPr>
          <t>Cet évaluateur apparaitra sur : 
- le bilan de compétences (1 signataire)
-  l'attestation ASSN (2 signataires : MNS et PE)</t>
        </r>
      </text>
    </comment>
    <comment ref="P20" authorId="0" shapeId="0" xr:uid="{00000000-0006-0000-0400-000005000000}">
      <text>
        <r>
          <rPr>
            <b/>
            <sz val="16"/>
            <color indexed="81"/>
            <rFont val="Calibri"/>
            <family val="2"/>
            <scheme val="minor"/>
          </rPr>
          <t>Cet évaluateur apparaitra sur : 
-  l'attestation ASSN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CART</author>
  </authors>
  <commentList>
    <comment ref="AD3" authorId="0" shapeId="0" xr:uid="{00000000-0006-0000-0500-000001000000}">
      <text>
        <r>
          <rPr>
            <sz val="18"/>
            <color indexed="81"/>
            <rFont val="Calibri"/>
            <family val="2"/>
            <scheme val="minor"/>
          </rPr>
          <t>Cette liste à imprimer est destinée à relever les résultats d'une évaluation de natation. On peut y faire figurer les noms des élèves sélectionnés dans l'onglet sélection.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CART</author>
  </authors>
  <commentList>
    <comment ref="Q3" authorId="0" shapeId="0" xr:uid="{00000000-0006-0000-0600-000001000000}">
      <text>
        <r>
          <rPr>
            <sz val="16"/>
            <color indexed="81"/>
            <rFont val="Calibri"/>
            <family val="2"/>
            <scheme val="minor"/>
          </rPr>
          <t>Cette liste à imprimer est destinée à relever les résultats du test ASNS. On peut y faire figurer les noms des élèves depuis l'onglet sélection.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CART</author>
  </authors>
  <commentList>
    <comment ref="I1" authorId="0" shapeId="0" xr:uid="{00000000-0006-0000-0700-000001000000}">
      <text>
        <r>
          <rPr>
            <sz val="16"/>
            <color indexed="81"/>
            <rFont val="Calibri"/>
            <family val="2"/>
            <scheme val="minor"/>
          </rPr>
          <t>Seules les compétences acquises par l'élève figurent sur ce bilan.
20 pages sont imprimables.
N'imprimez que les feuilles remplies.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CART</author>
  </authors>
  <commentList>
    <comment ref="J2" authorId="0" shapeId="0" xr:uid="{00000000-0006-0000-0800-000001000000}">
      <text>
        <r>
          <rPr>
            <sz val="16"/>
            <color indexed="81"/>
            <rFont val="Calibri"/>
            <family val="2"/>
            <scheme val="minor"/>
          </rPr>
          <t>Seules seront complétées les attestations des élèves sélectionnés depuis l'onglet "Sélection" pour lesquels la compétence ASNS aura été validée dans l'onglet "Saisie des compétences".</t>
        </r>
      </text>
    </comment>
  </commentList>
</comments>
</file>

<file path=xl/sharedStrings.xml><?xml version="1.0" encoding="utf-8"?>
<sst xmlns="http://schemas.openxmlformats.org/spreadsheetml/2006/main" count="4525" uniqueCount="2121">
  <si>
    <t>Piscine Intercommunale Sébastien Rouault</t>
  </si>
  <si>
    <t>Andrésy</t>
  </si>
  <si>
    <t>Piscine les Bains de Seine Mauldre</t>
  </si>
  <si>
    <t>Aubergenville</t>
  </si>
  <si>
    <t>Piscine de la Banque de France</t>
  </si>
  <si>
    <t>Bougival</t>
  </si>
  <si>
    <t>Piscine intercommunale du SIVOM de Houilles-Carrières</t>
  </si>
  <si>
    <t>Carrières sur Seine</t>
  </si>
  <si>
    <t>Piscine Jean-François Henry</t>
  </si>
  <si>
    <t>Chatou</t>
  </si>
  <si>
    <t>Piscine intercommunale Alex Jany</t>
  </si>
  <si>
    <t>Chevreuse</t>
  </si>
  <si>
    <t>Centre Aquatique</t>
  </si>
  <si>
    <t>Conflans-Sainte-Honorine</t>
  </si>
  <si>
    <t>Piscine Jean-Moulin</t>
  </si>
  <si>
    <t>Croissy-sur-Seine</t>
  </si>
  <si>
    <t>Piscine André-Pierre Vienot</t>
  </si>
  <si>
    <t>Guyancourt</t>
  </si>
  <si>
    <t>Centre Aquaforme Christian Barjot (Hodellia)</t>
  </si>
  <si>
    <t>Houdan</t>
  </si>
  <si>
    <t>Piscine intercommunale</t>
  </si>
  <si>
    <t>Houilles</t>
  </si>
  <si>
    <t>Piscine Corneille</t>
  </si>
  <si>
    <t>La Celle Saint-Cloud</t>
  </si>
  <si>
    <t>Piscine du Chesnay</t>
  </si>
  <si>
    <t>Le Chesnay</t>
  </si>
  <si>
    <t>Le Mesnil-Saint-Denis</t>
  </si>
  <si>
    <t>Le Pecq</t>
  </si>
  <si>
    <t>Les Clayes-Sous-Bois</t>
  </si>
  <si>
    <t>Piscine de la Communauté de Communes des Essarts</t>
  </si>
  <si>
    <t>Les Essarts Le Roi</t>
  </si>
  <si>
    <t>Piscine Les Mureaux</t>
  </si>
  <si>
    <t>Les Mureaux</t>
  </si>
  <si>
    <t>Maisons Laffitte</t>
  </si>
  <si>
    <t>Piscine Lecuyer</t>
  </si>
  <si>
    <t>Mantes-la-Jolie</t>
  </si>
  <si>
    <t>Aqualude - Centre aquatique de Mantes-en-Yvelines</t>
  </si>
  <si>
    <t>Centre Aquatique Aquasport</t>
  </si>
  <si>
    <t>Mantes-la-Ville</t>
  </si>
  <si>
    <t>Piscine municipale Franck Esposito</t>
  </si>
  <si>
    <t>Marly-le-Roi</t>
  </si>
  <si>
    <t>Maurepas</t>
  </si>
  <si>
    <t>Piscine de l'Eaubelle</t>
  </si>
  <si>
    <t>Meulan</t>
  </si>
  <si>
    <t>Piscine de Montfort-l'Amaury</t>
  </si>
  <si>
    <t>Montfort-l'Amaury</t>
  </si>
  <si>
    <t>Centre Aquatique du Lac</t>
  </si>
  <si>
    <t>Montigny le Bretonneux</t>
  </si>
  <si>
    <t>Bassin d'apprentissage de Noisy-le-Roi</t>
  </si>
  <si>
    <t>Noisy-le-Roi</t>
  </si>
  <si>
    <t>Piscine des Migneaux</t>
  </si>
  <si>
    <t>Poissy</t>
  </si>
  <si>
    <t>Piscine Saint Exupéry</t>
  </si>
  <si>
    <t>Piscine municipale de Porcheville</t>
  </si>
  <si>
    <t>Porcheville</t>
  </si>
  <si>
    <t>Piscine communautaire des Fontaines</t>
  </si>
  <si>
    <t>Rambouillet</t>
  </si>
  <si>
    <t>Saint Cyr L'école</t>
  </si>
  <si>
    <t>Saint-Germain-en-Laye</t>
  </si>
  <si>
    <t>Piscine Jean Taris</t>
  </si>
  <si>
    <t>Sartrouville</t>
  </si>
  <si>
    <t>Centre aquatique de la plaine</t>
  </si>
  <si>
    <t>Piscine du Liberty Country Club</t>
  </si>
  <si>
    <t>Thiverval-Grignon</t>
  </si>
  <si>
    <t>Piscine Léo Lagrange</t>
  </si>
  <si>
    <t>Trappes</t>
  </si>
  <si>
    <t>Piscine municipale Jacques Monquaut</t>
  </si>
  <si>
    <t>Piscine Robert-Wagner</t>
  </si>
  <si>
    <t>Velizy Villacoublay</t>
  </si>
  <si>
    <t>Verneuil-sur-Seine</t>
  </si>
  <si>
    <t>Piscine Montbauron</t>
  </si>
  <si>
    <t>Versailles</t>
  </si>
  <si>
    <t>Villepreux</t>
  </si>
  <si>
    <t>Piscine des Bertisettes</t>
  </si>
  <si>
    <t>Viroflay</t>
  </si>
  <si>
    <t>Piscine municipale (Les Vignes-Benettes)</t>
  </si>
  <si>
    <t>Centre aquatique</t>
  </si>
  <si>
    <t>Piscine Olympique Intercommunale</t>
  </si>
  <si>
    <t>Piscine municipale</t>
  </si>
  <si>
    <t xml:space="preserve">Commune :  </t>
  </si>
  <si>
    <t xml:space="preserve">Nom de la piscine :  </t>
  </si>
  <si>
    <t>Nom</t>
  </si>
  <si>
    <t>Commune</t>
  </si>
  <si>
    <t>Circonscription</t>
  </si>
  <si>
    <t>Vous pouvez modifier le nom des groupes</t>
  </si>
  <si>
    <t>Groupe 3</t>
  </si>
  <si>
    <t>Groupe 4</t>
  </si>
  <si>
    <t>Groupe 5</t>
  </si>
  <si>
    <t>Groupe 6</t>
  </si>
  <si>
    <t>Groupe 7</t>
  </si>
  <si>
    <t>Groupe 8</t>
  </si>
  <si>
    <t xml:space="preserve">Nom </t>
  </si>
  <si>
    <t>0780486E</t>
  </si>
  <si>
    <t>Ecole régionale du premier degré</t>
  </si>
  <si>
    <t>0781438P</t>
  </si>
  <si>
    <t>Ecole élémentaire</t>
  </si>
  <si>
    <t>0780011N</t>
  </si>
  <si>
    <t>Ecole maternelle Louis Pergaud</t>
  </si>
  <si>
    <t>0780275A</t>
  </si>
  <si>
    <t>Ecole élémentaire Louis Pergaud</t>
  </si>
  <si>
    <t>0781332Z</t>
  </si>
  <si>
    <t>Ecole élémentaire Reine Astrid</t>
  </si>
  <si>
    <t>0782423K</t>
  </si>
  <si>
    <t>Ecole maternelle Reine Astrid</t>
  </si>
  <si>
    <t>0782429S</t>
  </si>
  <si>
    <t>Ecole maternelle Jean Moulin</t>
  </si>
  <si>
    <t>0783462P</t>
  </si>
  <si>
    <t>Ecole élémentaire Paul Fort</t>
  </si>
  <si>
    <t>0783507N</t>
  </si>
  <si>
    <t>0783513V</t>
  </si>
  <si>
    <t>Ecole élémentaire Jean de la Fontaine</t>
  </si>
  <si>
    <t>0781335C</t>
  </si>
  <si>
    <t>0781336D</t>
  </si>
  <si>
    <t>0780406T</t>
  </si>
  <si>
    <t>Ecole maternelle</t>
  </si>
  <si>
    <t>0781338F</t>
  </si>
  <si>
    <t>Ecole élémentaire Joliot-Curie</t>
  </si>
  <si>
    <t>0781340H</t>
  </si>
  <si>
    <t>Ecole élémentaire Jacques prévert</t>
  </si>
  <si>
    <t>0780516M</t>
  </si>
  <si>
    <t>Ecole maternelle La Ribambelle</t>
  </si>
  <si>
    <t>0781341J</t>
  </si>
  <si>
    <t>Ecole élémentaire Victor Hugo</t>
  </si>
  <si>
    <t>0781342K</t>
  </si>
  <si>
    <t>Ecole élémentaire Jules Ferry</t>
  </si>
  <si>
    <t>0782931M</t>
  </si>
  <si>
    <t>Ecole maternelle Jules Ferry</t>
  </si>
  <si>
    <t>0780252A</t>
  </si>
  <si>
    <t>Ecole maternelle Les Pervenches</t>
  </si>
  <si>
    <t>0780432W</t>
  </si>
  <si>
    <t>Ecole maternelle Les Perce Neige</t>
  </si>
  <si>
    <t>0781447Z</t>
  </si>
  <si>
    <t>Ecole élémentaire Madeleine Vernet</t>
  </si>
  <si>
    <t>0781449B</t>
  </si>
  <si>
    <t xml:space="preserve">Ecole élémentaire Louis Pasteur </t>
  </si>
  <si>
    <t>0782237H</t>
  </si>
  <si>
    <t>Ecole maternelle Les Lavandes</t>
  </si>
  <si>
    <t>0780754W</t>
  </si>
  <si>
    <t>Ecole maternelle Charles Vauthier</t>
  </si>
  <si>
    <t>0781344M</t>
  </si>
  <si>
    <t>Ecole élémentaire Roger Vassieux</t>
  </si>
  <si>
    <t>0781349T</t>
  </si>
  <si>
    <t>0781458L</t>
  </si>
  <si>
    <t>0781451D</t>
  </si>
  <si>
    <t>Ecole élémentaire les 3 tilleuls</t>
  </si>
  <si>
    <t>0780635S</t>
  </si>
  <si>
    <t>Ecole élémentaire Roger Gousseau</t>
  </si>
  <si>
    <t>0781350U</t>
  </si>
  <si>
    <t>Ecole élémentaire des Crayons</t>
  </si>
  <si>
    <t>0780820T</t>
  </si>
  <si>
    <t>Ecole élémentaire René Coty</t>
  </si>
  <si>
    <t>0781352W</t>
  </si>
  <si>
    <t>Ecole élémentaire Jean-Baptiste Charcot</t>
  </si>
  <si>
    <t>0781825K</t>
  </si>
  <si>
    <t>Ecole maternelle Charcot</t>
  </si>
  <si>
    <t>0782424L</t>
  </si>
  <si>
    <t>Ecole maternelle René Coty</t>
  </si>
  <si>
    <t>0780228Z</t>
  </si>
  <si>
    <t>Ecole maternelle Le Petit Prince</t>
  </si>
  <si>
    <t>0781479J</t>
  </si>
  <si>
    <t>Ecole élémentaire Les Tilleuls</t>
  </si>
  <si>
    <t>0781480K</t>
  </si>
  <si>
    <t>Ecole élémentaire La Villeneuve</t>
  </si>
  <si>
    <t>0781356A</t>
  </si>
  <si>
    <t>0781363H</t>
  </si>
  <si>
    <t>Ecole élémentaire Louis Pasteur</t>
  </si>
  <si>
    <t>0780939X</t>
  </si>
  <si>
    <t>Ecole élémentaire Sully</t>
  </si>
  <si>
    <t>0780940Y</t>
  </si>
  <si>
    <t>0780326F</t>
  </si>
  <si>
    <t>0780942A</t>
  </si>
  <si>
    <t>Ecole élémentaire du bois de houx</t>
  </si>
  <si>
    <t>0780501W</t>
  </si>
  <si>
    <t>Ecole élémentaire Anatole France</t>
  </si>
  <si>
    <t>0780659T</t>
  </si>
  <si>
    <t>Ecole maternelle Marie Curie</t>
  </si>
  <si>
    <t>0780700M</t>
  </si>
  <si>
    <t>Ecole élémentaire Victor Duruy</t>
  </si>
  <si>
    <t>0780741G</t>
  </si>
  <si>
    <t>Ecole maternelle Jacques Prévert</t>
  </si>
  <si>
    <t>0780855F</t>
  </si>
  <si>
    <t>Ecole élémentaire Marcel Pagnol</t>
  </si>
  <si>
    <t>0781961H</t>
  </si>
  <si>
    <t>Ecole maternelle La Fontaine-Perrault</t>
  </si>
  <si>
    <t>0780327G</t>
  </si>
  <si>
    <t>0780945D</t>
  </si>
  <si>
    <t>0780329J</t>
  </si>
  <si>
    <t>0780331L</t>
  </si>
  <si>
    <t>0780946E</t>
  </si>
  <si>
    <t>0780449P</t>
  </si>
  <si>
    <t>0781659E</t>
  </si>
  <si>
    <t>0780951K</t>
  </si>
  <si>
    <t>0781635D</t>
  </si>
  <si>
    <t>0780450R</t>
  </si>
  <si>
    <t>0782490H</t>
  </si>
  <si>
    <t>Ecole maternelle Arc en Ciel</t>
  </si>
  <si>
    <t>0780772R</t>
  </si>
  <si>
    <t>Ecole maternelle Hélène Boucher</t>
  </si>
  <si>
    <t>0781734L</t>
  </si>
  <si>
    <t>Ecole élémentaire Jacques Prévert</t>
  </si>
  <si>
    <t>0780967C</t>
  </si>
  <si>
    <t>Ecole élémentaire Marcel Bouquet</t>
  </si>
  <si>
    <t>0783367L</t>
  </si>
  <si>
    <t>0780953M</t>
  </si>
  <si>
    <t>0780341X</t>
  </si>
  <si>
    <t>0780590T</t>
  </si>
  <si>
    <t>Ecole maternelle Les petites friches</t>
  </si>
  <si>
    <t>0780960V</t>
  </si>
  <si>
    <t>Ecole élémentaire Emile Serre</t>
  </si>
  <si>
    <t>0780962X</t>
  </si>
  <si>
    <t>Ecole élémentaire Marie de Cressay</t>
  </si>
  <si>
    <t>0780692D</t>
  </si>
  <si>
    <t>Ecole élémentaire du pré du bourg</t>
  </si>
  <si>
    <t>0780774T</t>
  </si>
  <si>
    <t>Ecole maternelle Champ de La Poussinière</t>
  </si>
  <si>
    <t>0780345B</t>
  </si>
  <si>
    <t>0780346C</t>
  </si>
  <si>
    <t>0780347D</t>
  </si>
  <si>
    <t>0780348E</t>
  </si>
  <si>
    <t>0780969E</t>
  </si>
  <si>
    <t>0780351H</t>
  </si>
  <si>
    <t>0780776V</t>
  </si>
  <si>
    <t>0780803Z</t>
  </si>
  <si>
    <t>Ecole maternelle Elie Ferrier</t>
  </si>
  <si>
    <t>0780968D</t>
  </si>
  <si>
    <t>Ecole élémentaire Jules Gohard</t>
  </si>
  <si>
    <t>0780349F</t>
  </si>
  <si>
    <t>0780970F</t>
  </si>
  <si>
    <t>Ecole élémentaire Les Hirondelles</t>
  </si>
  <si>
    <t>0780832F</t>
  </si>
  <si>
    <t>0780972H</t>
  </si>
  <si>
    <t>0780975L</t>
  </si>
  <si>
    <t>0780977N</t>
  </si>
  <si>
    <t>Ecole élémentaire les Sablons</t>
  </si>
  <si>
    <t>0781823H</t>
  </si>
  <si>
    <t>Ecole maternelle Les Ramonettes</t>
  </si>
  <si>
    <t>0780302E</t>
  </si>
  <si>
    <t>0780773S</t>
  </si>
  <si>
    <t>Ecole maternelle Le Parc</t>
  </si>
  <si>
    <t>0780897B</t>
  </si>
  <si>
    <t>Ecole élémentaire Frédéric Mistral</t>
  </si>
  <si>
    <t>0780898C</t>
  </si>
  <si>
    <t>Ecole élémentaire Madame Vigée Lebrun</t>
  </si>
  <si>
    <t>0781240Z</t>
  </si>
  <si>
    <t>Ecole élémentaire Alexandre Turpault</t>
  </si>
  <si>
    <t>0782177T</t>
  </si>
  <si>
    <t>Ecole maternelle La Roseraie</t>
  </si>
  <si>
    <t>0783197B</t>
  </si>
  <si>
    <t>Ecole maternelle Marc Chagall</t>
  </si>
  <si>
    <t>0783574L</t>
  </si>
  <si>
    <t>Ecole élémentaire Barrault</t>
  </si>
  <si>
    <t>0783575M</t>
  </si>
  <si>
    <t>Ecole maternelle Madeleine Renaud</t>
  </si>
  <si>
    <t>0780169K</t>
  </si>
  <si>
    <t>Ecole maternelle René Descartes</t>
  </si>
  <si>
    <t>0780170L</t>
  </si>
  <si>
    <t>Ecole élémentaire René Descartes</t>
  </si>
  <si>
    <t>0780909P</t>
  </si>
  <si>
    <t>0780910R</t>
  </si>
  <si>
    <t>0781326T</t>
  </si>
  <si>
    <t>Ecole maternelle La Reinette</t>
  </si>
  <si>
    <t>0782335P</t>
  </si>
  <si>
    <t>0782960U</t>
  </si>
  <si>
    <t>Ecole élémentaire Olivier Messiaen</t>
  </si>
  <si>
    <t>0780408V</t>
  </si>
  <si>
    <t>Ecole maternelle Victor Hugo</t>
  </si>
  <si>
    <t>0780922D</t>
  </si>
  <si>
    <t>Ecole élémentaire Jean Jaurès</t>
  </si>
  <si>
    <t>0780923E</t>
  </si>
  <si>
    <t>Ecole élémentaire Irène Joliot-Curie</t>
  </si>
  <si>
    <t>0780924F</t>
  </si>
  <si>
    <t>Ecole élémentaire Romain Rolland</t>
  </si>
  <si>
    <t>0780926H</t>
  </si>
  <si>
    <t>Ecole élémentaire Ernest Bizet</t>
  </si>
  <si>
    <t>0782337S</t>
  </si>
  <si>
    <t>Ecole maternelle Léon Jouannet</t>
  </si>
  <si>
    <t>0782338T</t>
  </si>
  <si>
    <t>Ecole maternelle Jean Macé</t>
  </si>
  <si>
    <t>Ecole maternelle Henri Wallon</t>
  </si>
  <si>
    <t>Ecole maternelle Paul Langevin</t>
  </si>
  <si>
    <t>0783206L</t>
  </si>
  <si>
    <t>Ecole maternelle Robert Desnos</t>
  </si>
  <si>
    <t>0780500V</t>
  </si>
  <si>
    <t>Ecole maternelle Le Prieuré</t>
  </si>
  <si>
    <t>0780547W</t>
  </si>
  <si>
    <t>Ecole élémentaire Gérard Philipe</t>
  </si>
  <si>
    <t>0780601E</t>
  </si>
  <si>
    <t>0781851N</t>
  </si>
  <si>
    <t>Ecole maternelle Val Joyeux</t>
  </si>
  <si>
    <t>0783060C</t>
  </si>
  <si>
    <t>Ecole maternelle le Clos Crozatier</t>
  </si>
  <si>
    <t>0780485D</t>
  </si>
  <si>
    <t>Ecole élémentaire Antoine de Saint-Exupéry</t>
  </si>
  <si>
    <t>0780563N</t>
  </si>
  <si>
    <t>Ecole maternelle Les Marottes</t>
  </si>
  <si>
    <t>0780658S</t>
  </si>
  <si>
    <t>0780766J</t>
  </si>
  <si>
    <t>Ecole élémentaire Denouval</t>
  </si>
  <si>
    <t>0780786F</t>
  </si>
  <si>
    <t>Ecole maternelle Les Charvaux</t>
  </si>
  <si>
    <t>0780787G</t>
  </si>
  <si>
    <t>Ecole maternelle Denouval</t>
  </si>
  <si>
    <t>0780813K</t>
  </si>
  <si>
    <t>Ecole élémentaire Les Charvaux</t>
  </si>
  <si>
    <t>0782510E</t>
  </si>
  <si>
    <t>Ecole maternelle Saint-Exupéry</t>
  </si>
  <si>
    <t>0783089J</t>
  </si>
  <si>
    <t>Ecole maternelle Fin d'Oise</t>
  </si>
  <si>
    <t>0783114L</t>
  </si>
  <si>
    <t>Ecole élémentaire Le Parc</t>
  </si>
  <si>
    <t>0780522U</t>
  </si>
  <si>
    <t>Ecole élémentaire Jean Giono</t>
  </si>
  <si>
    <t>0780523V</t>
  </si>
  <si>
    <t>0780637U</t>
  </si>
  <si>
    <t>Ecole élémentaire Centre</t>
  </si>
  <si>
    <t>0780638V</t>
  </si>
  <si>
    <t>Ecole élémentaire Champfleury</t>
  </si>
  <si>
    <t>0780660U</t>
  </si>
  <si>
    <t>Ecole maternelle Frédéric Mistral</t>
  </si>
  <si>
    <t>0780781A</t>
  </si>
  <si>
    <t>Ecole maternelle Les Goélands</t>
  </si>
  <si>
    <t>0780822V</t>
  </si>
  <si>
    <t>Ecole élémentaire Duguesclin</t>
  </si>
  <si>
    <t>0781257T</t>
  </si>
  <si>
    <t>Ecole élémentaire Robert Surcouf</t>
  </si>
  <si>
    <t>0781316G</t>
  </si>
  <si>
    <t>Ecole maternelle Les Dahlias</t>
  </si>
  <si>
    <t>0781923S</t>
  </si>
  <si>
    <t>Ecole maternelle du Parc</t>
  </si>
  <si>
    <t>0782443G</t>
  </si>
  <si>
    <t>Ecole maternelle Champfleury</t>
  </si>
  <si>
    <t>0783540Z</t>
  </si>
  <si>
    <t>Ecole maternelle les cigognes</t>
  </si>
  <si>
    <t>0783653X</t>
  </si>
  <si>
    <t>Ecole élémentaire Les Bords de Seine</t>
  </si>
  <si>
    <t>0780621B</t>
  </si>
  <si>
    <t>0780645C</t>
  </si>
  <si>
    <t>Ecole élémentaire Bures</t>
  </si>
  <si>
    <t>0781215X</t>
  </si>
  <si>
    <t>École maternelle Centre</t>
  </si>
  <si>
    <t>0781959F</t>
  </si>
  <si>
    <t>Ecole maternelle Bures</t>
  </si>
  <si>
    <t>0780648F</t>
  </si>
  <si>
    <t>0780778X</t>
  </si>
  <si>
    <t>Ecole maternelle Jean de La Fontaine</t>
  </si>
  <si>
    <t>0780233E</t>
  </si>
  <si>
    <t>Ecole maternelle Les Sables</t>
  </si>
  <si>
    <t>0780651J</t>
  </si>
  <si>
    <t>0781706F</t>
  </si>
  <si>
    <t>Ecole élémentaire Pré Seigneur</t>
  </si>
  <si>
    <t>0783090K</t>
  </si>
  <si>
    <t>Ecole maternelle Chevrefeuilles</t>
  </si>
  <si>
    <t>0780482A</t>
  </si>
  <si>
    <t>0783470Y</t>
  </si>
  <si>
    <t>Ecole élémentaire Ronsard</t>
  </si>
  <si>
    <t>0783530N</t>
  </si>
  <si>
    <t>Ecole élémentaire A .Rimbaud</t>
  </si>
  <si>
    <t>0783552M</t>
  </si>
  <si>
    <t>Ecole élémentaire Verlaine</t>
  </si>
  <si>
    <t>0783583W</t>
  </si>
  <si>
    <t>Ecole élémentaire Mille Visages</t>
  </si>
  <si>
    <t>0783584X</t>
  </si>
  <si>
    <t>Ecole élémentaire R. Dorgelès</t>
  </si>
  <si>
    <t>0780470M</t>
  </si>
  <si>
    <t>Ecole élémentaire Tilleuls</t>
  </si>
  <si>
    <t>0780471N</t>
  </si>
  <si>
    <t>Ecole élémentaire La Cerisaie</t>
  </si>
  <si>
    <t>0783508P</t>
  </si>
  <si>
    <t>Ecole maternelle Chantebelle</t>
  </si>
  <si>
    <t>0780644B</t>
  </si>
  <si>
    <t>Ecole élémentaire Emile Zola</t>
  </si>
  <si>
    <t>0780467J</t>
  </si>
  <si>
    <t>Ecole élémentaire Les Hublins</t>
  </si>
  <si>
    <t>0780468K</t>
  </si>
  <si>
    <t>Ecole élémentaire Jules Verne</t>
  </si>
  <si>
    <t>0780469L</t>
  </si>
  <si>
    <t>Ecole élémentaire de l'Hautil</t>
  </si>
  <si>
    <t>0780979R</t>
  </si>
  <si>
    <t>Ecole maternelle Les Châtelaines</t>
  </si>
  <si>
    <t>0781925U</t>
  </si>
  <si>
    <t>0781931A</t>
  </si>
  <si>
    <t>Ecole élémentaire Jean de La Fontaine</t>
  </si>
  <si>
    <t>0782515K</t>
  </si>
  <si>
    <t>Ecole maternelle René Pion</t>
  </si>
  <si>
    <t>0783577P</t>
  </si>
  <si>
    <t>Ecole élémentaire Camille Claudel</t>
  </si>
  <si>
    <t>0783578R</t>
  </si>
  <si>
    <t>Ecole maternelle Camille Claudel</t>
  </si>
  <si>
    <t>0780462D</t>
  </si>
  <si>
    <t>Ecole élémentaire Clos Des Vignes</t>
  </si>
  <si>
    <t>0780738D</t>
  </si>
  <si>
    <t>Ecole élémentaire Marsinval</t>
  </si>
  <si>
    <t>0781267D</t>
  </si>
  <si>
    <t>Ecole maternelle Les Tilleuls</t>
  </si>
  <si>
    <t>0781850M</t>
  </si>
  <si>
    <t>Ecole maternelle Clos des Vignes</t>
  </si>
  <si>
    <t>0783369N</t>
  </si>
  <si>
    <t>Ecole élémentaire Annie Fratellini</t>
  </si>
  <si>
    <t>0780789J</t>
  </si>
  <si>
    <t>Ecole maternelle Chardrottes</t>
  </si>
  <si>
    <t>0780857H</t>
  </si>
  <si>
    <t>Ecole maternelle Les Larris</t>
  </si>
  <si>
    <t>0781138N</t>
  </si>
  <si>
    <t>0781139P</t>
  </si>
  <si>
    <t>Ecole élémentaire Val Fleury</t>
  </si>
  <si>
    <t>0781141S</t>
  </si>
  <si>
    <t>Ecole élémentaire Jean Rostand</t>
  </si>
  <si>
    <t>0781288B</t>
  </si>
  <si>
    <t>Ecole élémentaire Champs Moutons</t>
  </si>
  <si>
    <t>0781318J</t>
  </si>
  <si>
    <t>Ecole maternelle Les Champagnes</t>
  </si>
  <si>
    <t>0781935E</t>
  </si>
  <si>
    <t>0782244R</t>
  </si>
  <si>
    <t>Ecole maternelle Ernest Bousson</t>
  </si>
  <si>
    <t>0782246T</t>
  </si>
  <si>
    <t>Ecole maternelle Les Marolles</t>
  </si>
  <si>
    <t>0782247U</t>
  </si>
  <si>
    <t>Ecole maternelle Les Sabinettes</t>
  </si>
  <si>
    <t>0780227Y</t>
  </si>
  <si>
    <t>Ecole maternelle Danielle Casanova</t>
  </si>
  <si>
    <t>0780280F</t>
  </si>
  <si>
    <t>Ecole élémentaire Guillaume et Jean Detraves</t>
  </si>
  <si>
    <t>0780300C</t>
  </si>
  <si>
    <t>Ecole élémentaire Maurice Velter</t>
  </si>
  <si>
    <t>0780858J</t>
  </si>
  <si>
    <t>0780889T</t>
  </si>
  <si>
    <t>Ecole élémentaire Félix Toussaint</t>
  </si>
  <si>
    <t>0780890U</t>
  </si>
  <si>
    <t>Ecole élémentaire Jules Guesde</t>
  </si>
  <si>
    <t>0780891V</t>
  </si>
  <si>
    <t>Ecole élémentaire Ferdinand Buisson</t>
  </si>
  <si>
    <t>0780892W</t>
  </si>
  <si>
    <t>Ecole élémentaire Paul Brejeat</t>
  </si>
  <si>
    <t>0780893X</t>
  </si>
  <si>
    <t>Ecole élémentaire Réveil Matin</t>
  </si>
  <si>
    <t>0781248H</t>
  </si>
  <si>
    <t>Ecole maternelle Salvador Allende</t>
  </si>
  <si>
    <t>0781676Y</t>
  </si>
  <si>
    <t>Ecole maternelle Jean Piaget</t>
  </si>
  <si>
    <t>0782373F</t>
  </si>
  <si>
    <t>Ecole maternelle Francis Julliand</t>
  </si>
  <si>
    <t>0782374G</t>
  </si>
  <si>
    <t>Ecole maternelle Pauline Kergomard</t>
  </si>
  <si>
    <t>0782375H</t>
  </si>
  <si>
    <t>Ecole maternelle Victor Schoelcher</t>
  </si>
  <si>
    <t>0783201F</t>
  </si>
  <si>
    <t>Ecole maternelle Léon Frapie</t>
  </si>
  <si>
    <t>0780295X</t>
  </si>
  <si>
    <t>0781185P</t>
  </si>
  <si>
    <t>Ecole maternelle Jean de la Fontaine</t>
  </si>
  <si>
    <t>0780297Z</t>
  </si>
  <si>
    <t>0780299B</t>
  </si>
  <si>
    <t>0780278D</t>
  </si>
  <si>
    <t>Ecole élémentaire L'Orangerie</t>
  </si>
  <si>
    <t>0781241A</t>
  </si>
  <si>
    <t>Ecole maternelle l'Orangerie</t>
  </si>
  <si>
    <t>0780271W</t>
  </si>
  <si>
    <t>0781660F</t>
  </si>
  <si>
    <t>0781239Y</t>
  </si>
  <si>
    <t>0781725B</t>
  </si>
  <si>
    <t>0780724N</t>
  </si>
  <si>
    <t>Ecole maternelle Irène Joliot-Curie</t>
  </si>
  <si>
    <t>0781723Z</t>
  </si>
  <si>
    <t>Ecole élémentaire Jean Piaget</t>
  </si>
  <si>
    <t>0781937G</t>
  </si>
  <si>
    <t>Ecole élémentaire Jean Moulin</t>
  </si>
  <si>
    <t>0782292T</t>
  </si>
  <si>
    <t>0780301D</t>
  </si>
  <si>
    <t>0780769M</t>
  </si>
  <si>
    <t>Ecole élémentaire Gabriel Bouvet</t>
  </si>
  <si>
    <t>0780777W</t>
  </si>
  <si>
    <t>Ecole maternelle Gabriel Bouvet</t>
  </si>
  <si>
    <t>0781201G</t>
  </si>
  <si>
    <t>Ecole maternelle Marcel Pagnol</t>
  </si>
  <si>
    <t>0781327U</t>
  </si>
  <si>
    <t>0781730G</t>
  </si>
  <si>
    <t>0780282H</t>
  </si>
  <si>
    <t>0780375J</t>
  </si>
  <si>
    <t>Ecole élémentaire Les Platanes</t>
  </si>
  <si>
    <t>0780775U</t>
  </si>
  <si>
    <t>0781292F</t>
  </si>
  <si>
    <t>Ecole élémentaire La Barantonnerie</t>
  </si>
  <si>
    <t>0780367A</t>
  </si>
  <si>
    <t>Ecole élémentaire René Coudoint</t>
  </si>
  <si>
    <t>0780702P</t>
  </si>
  <si>
    <t>Ecole maternelle La Romanie</t>
  </si>
  <si>
    <t>0781111J</t>
  </si>
  <si>
    <t>Ecole élémentaire Roger Colart</t>
  </si>
  <si>
    <t>0781202H</t>
  </si>
  <si>
    <t>Ecole maternelle Le Pré Gallot</t>
  </si>
  <si>
    <t>0783516Y</t>
  </si>
  <si>
    <t>Ecole élémentaire des Sources</t>
  </si>
  <si>
    <t>0780833G</t>
  </si>
  <si>
    <t>0780310N</t>
  </si>
  <si>
    <t>Ecole élémentaire de la foret</t>
  </si>
  <si>
    <t>0780311P</t>
  </si>
  <si>
    <t>0780283J</t>
  </si>
  <si>
    <t>0781752F</t>
  </si>
  <si>
    <t>0780319Y</t>
  </si>
  <si>
    <t>Ecole élémentaire La Genetière</t>
  </si>
  <si>
    <t>0780229A</t>
  </si>
  <si>
    <t>Ecole maternelle Jeu de Paume</t>
  </si>
  <si>
    <t>0780314T</t>
  </si>
  <si>
    <t>Ecole élémentaire Guhermont</t>
  </si>
  <si>
    <t>0780315U</t>
  </si>
  <si>
    <t>Ecole élémentaire Camescasse</t>
  </si>
  <si>
    <t>0780728T</t>
  </si>
  <si>
    <t>Ecole maternelle Guhermont</t>
  </si>
  <si>
    <t>0780764G</t>
  </si>
  <si>
    <t>0780317W</t>
  </si>
  <si>
    <t>0780683U</t>
  </si>
  <si>
    <t>0780694F</t>
  </si>
  <si>
    <t>0781891G</t>
  </si>
  <si>
    <t>Ecole maternelle Jacques Liauzin</t>
  </si>
  <si>
    <t>0781894K</t>
  </si>
  <si>
    <t>Ecole élémentaire Jacques Liauzun</t>
  </si>
  <si>
    <t>0783207M</t>
  </si>
  <si>
    <t>0780318X</t>
  </si>
  <si>
    <t>0780175S</t>
  </si>
  <si>
    <t>0780274Z</t>
  </si>
  <si>
    <t>Ecole maternelle Célestin Freinet</t>
  </si>
  <si>
    <t>0780556F</t>
  </si>
  <si>
    <t>Ecole élémentaire Célestin Freinet</t>
  </si>
  <si>
    <t>0780770N</t>
  </si>
  <si>
    <t>Ecole élémentaire Louis Jouvet</t>
  </si>
  <si>
    <t>0780873A</t>
  </si>
  <si>
    <t>0781495B</t>
  </si>
  <si>
    <t>0781496C</t>
  </si>
  <si>
    <t>Ecole élémentaire Frédéric Joliot-Curie</t>
  </si>
  <si>
    <t>0781990P</t>
  </si>
  <si>
    <t>0781991R</t>
  </si>
  <si>
    <t>Ecole maternelle Joliot-Curie 2</t>
  </si>
  <si>
    <t>0782930L</t>
  </si>
  <si>
    <t>0783237V</t>
  </si>
  <si>
    <t>0783261W</t>
  </si>
  <si>
    <t>Ecole élémentaire Henri Wallon</t>
  </si>
  <si>
    <t>0783262X</t>
  </si>
  <si>
    <t>Ecole élémentaire Paul Langevin</t>
  </si>
  <si>
    <t>0780476U</t>
  </si>
  <si>
    <t>Ecole élémentaire Paul Bert</t>
  </si>
  <si>
    <t>0780477V</t>
  </si>
  <si>
    <t>Ecole élémentaire Gaston Rousset</t>
  </si>
  <si>
    <t>0780479X</t>
  </si>
  <si>
    <t>Ecole élémentaire Cotes Reverses</t>
  </si>
  <si>
    <t>0780666A</t>
  </si>
  <si>
    <t>Ecole élémentaire Grandes Terres</t>
  </si>
  <si>
    <t>0780667B</t>
  </si>
  <si>
    <t>Ecole maternelle Grandes Terres</t>
  </si>
  <si>
    <t>0781250K</t>
  </si>
  <si>
    <t>Ecole maternelle Les Trois Sapins</t>
  </si>
  <si>
    <t>0781295J</t>
  </si>
  <si>
    <t>Ecole maternelle Quatre Vents</t>
  </si>
  <si>
    <t>0782508C</t>
  </si>
  <si>
    <t>Ecole maternelle d'application Le Long Chemin</t>
  </si>
  <si>
    <t>0782509D</t>
  </si>
  <si>
    <t>Ecole maternelle Chennevières</t>
  </si>
  <si>
    <t>0782512G</t>
  </si>
  <si>
    <t>Ecole maternelle Plateau du Moulin</t>
  </si>
  <si>
    <t>0782513H</t>
  </si>
  <si>
    <t>Ecole maternelle Croix Blanche</t>
  </si>
  <si>
    <t>0782514J</t>
  </si>
  <si>
    <t>Ecole maternelle Les Basses Roches</t>
  </si>
  <si>
    <t>0783461N</t>
  </si>
  <si>
    <t>Ecole maternelle du Confluent</t>
  </si>
  <si>
    <t>0783468W</t>
  </si>
  <si>
    <t>Ecole élémentaire Henri Dunant</t>
  </si>
  <si>
    <t>0783535U</t>
  </si>
  <si>
    <t>Ecole élémentaire Clos d'en haut</t>
  </si>
  <si>
    <t>0783543C</t>
  </si>
  <si>
    <t>Ecole élémentaire Chennevieres</t>
  </si>
  <si>
    <t>0780306J</t>
  </si>
  <si>
    <t>Ecole élémentaire La Commanderie des Templiers</t>
  </si>
  <si>
    <t>0780430U</t>
  </si>
  <si>
    <t>Ecole élémentaire Alain Cavallier</t>
  </si>
  <si>
    <t>0780431V</t>
  </si>
  <si>
    <t>Ecole maternelle Commanderie des Templiers</t>
  </si>
  <si>
    <t>0780494N</t>
  </si>
  <si>
    <t>Ecole maternelle Alain Cavallier</t>
  </si>
  <si>
    <t>0780654M</t>
  </si>
  <si>
    <t>Ecole maternelle Boutons d'Or</t>
  </si>
  <si>
    <t>0780733Y</t>
  </si>
  <si>
    <t>Ecole élémentaire Nouvelle Amsterdam</t>
  </si>
  <si>
    <t>0780742H</t>
  </si>
  <si>
    <t>Ecole maternelle Nouvelle Amsterdam</t>
  </si>
  <si>
    <t>0780767K</t>
  </si>
  <si>
    <t>Ecole élémentaire Berceau</t>
  </si>
  <si>
    <t>0780791L</t>
  </si>
  <si>
    <t>Ecole maternelle Le Berceau</t>
  </si>
  <si>
    <t>0780792M</t>
  </si>
  <si>
    <t>Ecole maternelle Les Lutins</t>
  </si>
  <si>
    <t>0780824X</t>
  </si>
  <si>
    <t>Ecole élémentaire Le Gandouget</t>
  </si>
  <si>
    <t>0780876D</t>
  </si>
  <si>
    <t>Ecole élémentaire Villedieu</t>
  </si>
  <si>
    <t>0781183M</t>
  </si>
  <si>
    <t>Ecole maternelle Le Gandouget</t>
  </si>
  <si>
    <t>0781196B</t>
  </si>
  <si>
    <t>Ecole maternelle Les Petits Prés</t>
  </si>
  <si>
    <t>0781206M</t>
  </si>
  <si>
    <t>Ecole maternelle Villedieu</t>
  </si>
  <si>
    <t>0781289C</t>
  </si>
  <si>
    <t>Ecole élémentaire Les Petits Prés</t>
  </si>
  <si>
    <t>0781963K</t>
  </si>
  <si>
    <t>Ecole maternelle Jean Monnet</t>
  </si>
  <si>
    <t>0781968R</t>
  </si>
  <si>
    <t>Ecole élémentaire Jean Monnet</t>
  </si>
  <si>
    <t>0782122H</t>
  </si>
  <si>
    <t>Ecole maternelle Willy Brandt</t>
  </si>
  <si>
    <t>0782124K</t>
  </si>
  <si>
    <t>Ecole élémentaire Willy Brandt</t>
  </si>
  <si>
    <t>0783509R</t>
  </si>
  <si>
    <t>0783514W</t>
  </si>
  <si>
    <t>0780545U</t>
  </si>
  <si>
    <t>Ecole maternelle Parc du Château</t>
  </si>
  <si>
    <t>0780585M</t>
  </si>
  <si>
    <t>Ecole élémentaire Parc du Château</t>
  </si>
  <si>
    <t>0780690B</t>
  </si>
  <si>
    <t>Ecole maternelle Bois de l'Etang</t>
  </si>
  <si>
    <t>0780737C</t>
  </si>
  <si>
    <t>Ecole élémentaire Bois de L'Etang</t>
  </si>
  <si>
    <t>0780806C</t>
  </si>
  <si>
    <t>Ecole maternelle Etang des Noés</t>
  </si>
  <si>
    <t>0783259U</t>
  </si>
  <si>
    <t>0780798U</t>
  </si>
  <si>
    <t>Ecole maternelle Champmesnil</t>
  </si>
  <si>
    <t>0780826Z</t>
  </si>
  <si>
    <t>Ecole élémentaire Champmesnil</t>
  </si>
  <si>
    <t>0783216X</t>
  </si>
  <si>
    <t>Ecole élémentaire Bois du Fay</t>
  </si>
  <si>
    <t>0783270F</t>
  </si>
  <si>
    <t>Ecole maternelle Bois du Fay</t>
  </si>
  <si>
    <t>0780190H</t>
  </si>
  <si>
    <t>Ecole maternelle Les Bessières</t>
  </si>
  <si>
    <t>0780305H</t>
  </si>
  <si>
    <t>Ecole élémentaire Les Bessières</t>
  </si>
  <si>
    <t>0780436A</t>
  </si>
  <si>
    <t>Ecole élémentaire L'Agiot</t>
  </si>
  <si>
    <t>0780496R</t>
  </si>
  <si>
    <t>Ecole maternelle La Haute Futaie</t>
  </si>
  <si>
    <t>0780497S</t>
  </si>
  <si>
    <t>Ecole maternelle Les Coudrays</t>
  </si>
  <si>
    <t>0780551A</t>
  </si>
  <si>
    <t>Ecole maternelle La Marnière</t>
  </si>
  <si>
    <t>0780586N</t>
  </si>
  <si>
    <t>Ecole élémentaire Les Coudrays</t>
  </si>
  <si>
    <t>0780588R</t>
  </si>
  <si>
    <t>Ecole élémentaire La Marnière</t>
  </si>
  <si>
    <t>0780655N</t>
  </si>
  <si>
    <t>Ecole maternelle Centre</t>
  </si>
  <si>
    <t>0781237W</t>
  </si>
  <si>
    <t>Ecole maternelle Le Chapiteau</t>
  </si>
  <si>
    <t>0781268E</t>
  </si>
  <si>
    <t>Ecole élémentaire Les Friches</t>
  </si>
  <si>
    <t>0781743W</t>
  </si>
  <si>
    <t>Ecole élémentaire La Tour</t>
  </si>
  <si>
    <t>0782103M</t>
  </si>
  <si>
    <t>Ecole élémentaire Malmedonne</t>
  </si>
  <si>
    <t>0783269E</t>
  </si>
  <si>
    <t>Ecole maternelle La Malmedonne</t>
  </si>
  <si>
    <t>0780670E</t>
  </si>
  <si>
    <t>Ecole maternelle Francine Fromont</t>
  </si>
  <si>
    <t>0780671F</t>
  </si>
  <si>
    <t>Ecole élémentaire Georges Politzer</t>
  </si>
  <si>
    <t>0780911S</t>
  </si>
  <si>
    <t>0781184N</t>
  </si>
  <si>
    <t>Ecole maternelle Elsa Triolet</t>
  </si>
  <si>
    <t>0781190V</t>
  </si>
  <si>
    <t>Ecole élémentaire Jean Lurcat</t>
  </si>
  <si>
    <t>0781290D</t>
  </si>
  <si>
    <t>Ecole élémentaire Robespierre</t>
  </si>
  <si>
    <t>0781545F</t>
  </si>
  <si>
    <t>Ecole maternelle Clara Zetkin</t>
  </si>
  <si>
    <t>0781557U</t>
  </si>
  <si>
    <t>Ecole élémentaire Francis Poulenc</t>
  </si>
  <si>
    <t>Ecole maternelle Eugénie Cotton</t>
  </si>
  <si>
    <t>0781568F</t>
  </si>
  <si>
    <t>Ecole maternelle Georges Brassens</t>
  </si>
  <si>
    <t>0781655A</t>
  </si>
  <si>
    <t>Ecole maternelle Jean Cocteau</t>
  </si>
  <si>
    <t>0781670S</t>
  </si>
  <si>
    <t>Ecole élémentaire Robert Desnos</t>
  </si>
  <si>
    <t>0781702B</t>
  </si>
  <si>
    <t>Ecole élémentaire Sonia Delaunay</t>
  </si>
  <si>
    <t>0781821F</t>
  </si>
  <si>
    <t>Ecole maternelle Berthe Morisot</t>
  </si>
  <si>
    <t>0781890F</t>
  </si>
  <si>
    <t>Ecole maternelle Dagobert</t>
  </si>
  <si>
    <t>0781892H</t>
  </si>
  <si>
    <t>Ecole élémentaire Charlemagne</t>
  </si>
  <si>
    <t>0781928X</t>
  </si>
  <si>
    <t>Ecole élémentaire Malet Isaac</t>
  </si>
  <si>
    <t>0782095D</t>
  </si>
  <si>
    <t>0782099H</t>
  </si>
  <si>
    <t>Ecole élémentaire Mermoz</t>
  </si>
  <si>
    <t>0782336R</t>
  </si>
  <si>
    <t>0783450B</t>
  </si>
  <si>
    <t>Ecole maternelle Jeanne Moreau</t>
  </si>
  <si>
    <t>0783451C</t>
  </si>
  <si>
    <t>Ecole élémentaire Arthur et Lise London</t>
  </si>
  <si>
    <t>0783510S</t>
  </si>
  <si>
    <t>Ecole maternelle Marie Pape Carpantier</t>
  </si>
  <si>
    <t>0783511T</t>
  </si>
  <si>
    <t>Ecole maternelle Petit Gibus</t>
  </si>
  <si>
    <t>0783515X</t>
  </si>
  <si>
    <t>Ecole élémentaire Jean Christophe</t>
  </si>
  <si>
    <t>0780587P</t>
  </si>
  <si>
    <t>Ecole maternelle Jean-Baptiste Corot</t>
  </si>
  <si>
    <t>0780740F</t>
  </si>
  <si>
    <t>Ecole élémentaire André Gide</t>
  </si>
  <si>
    <t>0780753V</t>
  </si>
  <si>
    <t>Ecole maternelle André Gide</t>
  </si>
  <si>
    <t>0780815M</t>
  </si>
  <si>
    <t>Ecole maternelle Francis Jammes</t>
  </si>
  <si>
    <t>0780825Y</t>
  </si>
  <si>
    <t>Ecole élémentaire Louise Weiss</t>
  </si>
  <si>
    <t>0781739S</t>
  </si>
  <si>
    <t>Ecole élémentaire Rosa Bonheur</t>
  </si>
  <si>
    <t>0781740T</t>
  </si>
  <si>
    <t>Ecole élémentaire Albert Samain</t>
  </si>
  <si>
    <t>0781922R</t>
  </si>
  <si>
    <t>Ecole maternelle Petit Prince</t>
  </si>
  <si>
    <t>0781926V</t>
  </si>
  <si>
    <t>Ecole élémentaire Saint-Exupéry</t>
  </si>
  <si>
    <t>0780304G</t>
  </si>
  <si>
    <t>Ecole élémentaire Sente des Carrières</t>
  </si>
  <si>
    <t>0780446L</t>
  </si>
  <si>
    <t>Ecole maternelle Sente des Carrières</t>
  </si>
  <si>
    <t>0781226J</t>
  </si>
  <si>
    <t>Ecole élémentaire Le Bois de la Garenne</t>
  </si>
  <si>
    <t>0781543D</t>
  </si>
  <si>
    <t>Ecole élémentaire Pépinière</t>
  </si>
  <si>
    <t>0781548J</t>
  </si>
  <si>
    <t>Ecole maternelle Pépinière</t>
  </si>
  <si>
    <t>0781674W</t>
  </si>
  <si>
    <t>Ecole élémentaire Des Quarante Arpents</t>
  </si>
  <si>
    <t>0781701A</t>
  </si>
  <si>
    <t>Ecole élémentaire Du Lac</t>
  </si>
  <si>
    <t>0781710K</t>
  </si>
  <si>
    <t>Ecole maternelle du Lac</t>
  </si>
  <si>
    <t>0781790X</t>
  </si>
  <si>
    <t>Ecole élémentaire Grande Ile</t>
  </si>
  <si>
    <t>0781796D</t>
  </si>
  <si>
    <t>Ecole maternelle Grande Ile</t>
  </si>
  <si>
    <t>0780869W</t>
  </si>
  <si>
    <t>Ecole élémentaire Auguste Renoir</t>
  </si>
  <si>
    <t>0780871Y</t>
  </si>
  <si>
    <t>Ecole élémentaire Claude Monet</t>
  </si>
  <si>
    <t>0781960G</t>
  </si>
  <si>
    <t>Ecole maternelle Peintre Gérôme</t>
  </si>
  <si>
    <t>0780425N</t>
  </si>
  <si>
    <t>0780524W</t>
  </si>
  <si>
    <t>Ecole maternelle Louis Pasteur</t>
  </si>
  <si>
    <t>0780859K</t>
  </si>
  <si>
    <t>0780864R</t>
  </si>
  <si>
    <t>Ecole élémentaire Pierre et Marie Curie</t>
  </si>
  <si>
    <t>0782495N</t>
  </si>
  <si>
    <t>0782497R</t>
  </si>
  <si>
    <t>Ecole maternelle Pierre et Marie Curie</t>
  </si>
  <si>
    <t>0782498S</t>
  </si>
  <si>
    <t>Ecole maternelle Morel de Vinde</t>
  </si>
  <si>
    <t>0783198C</t>
  </si>
  <si>
    <t>0783199D</t>
  </si>
  <si>
    <t>Ecole maternelle Henri Dunant</t>
  </si>
  <si>
    <t>0783542B</t>
  </si>
  <si>
    <t>Ecole élémentaire Morel de Vinde</t>
  </si>
  <si>
    <t>0780530C</t>
  </si>
  <si>
    <t>Ecole maternelle Emmanuel Fremiet</t>
  </si>
  <si>
    <t>0780531D</t>
  </si>
  <si>
    <t>Ecole élémentaire André Chenier</t>
  </si>
  <si>
    <t>0780595Y</t>
  </si>
  <si>
    <t>Ecole élémentaire Viollet- Le-duc</t>
  </si>
  <si>
    <t>0780597A</t>
  </si>
  <si>
    <t>Ecole élémentaire Leconte de Lisle</t>
  </si>
  <si>
    <t>0782434X</t>
  </si>
  <si>
    <t>Ecole maternelle Gabriel Fauré</t>
  </si>
  <si>
    <t>0782975K</t>
  </si>
  <si>
    <t>Ecole maternelle Camille Saint-Saens</t>
  </si>
  <si>
    <t>0780173P</t>
  </si>
  <si>
    <t>Ecole maternelle Jean Louis Forain</t>
  </si>
  <si>
    <t>Ecole maternelle Mozart</t>
  </si>
  <si>
    <t>0780899D</t>
  </si>
  <si>
    <t>0780901F</t>
  </si>
  <si>
    <t>Ecole élémentaire Le Notre</t>
  </si>
  <si>
    <t>0780904J</t>
  </si>
  <si>
    <t>Ecole élémentaire Molière</t>
  </si>
  <si>
    <t>0781684G</t>
  </si>
  <si>
    <t>Ecole élémentaire Georges Guynemer</t>
  </si>
  <si>
    <t>0782331K</t>
  </si>
  <si>
    <t>Ecole maternelle Charles Perrault</t>
  </si>
  <si>
    <t>0782332L</t>
  </si>
  <si>
    <t>0780921C</t>
  </si>
  <si>
    <t>Ecole élémentaire Chevreloup</t>
  </si>
  <si>
    <t>0781317H</t>
  </si>
  <si>
    <t>Ecole maternelle Chevreloup</t>
  </si>
  <si>
    <t>0780457Y</t>
  </si>
  <si>
    <t>Ecole élémentaire La Pépinière</t>
  </si>
  <si>
    <t>0780472P</t>
  </si>
  <si>
    <t>0781759N</t>
  </si>
  <si>
    <t>Ecole maternelle Les Cerisiers</t>
  </si>
  <si>
    <t>0781969S</t>
  </si>
  <si>
    <t>Ecole élémentaire Leclerc</t>
  </si>
  <si>
    <t>0781970T</t>
  </si>
  <si>
    <t>0782248V</t>
  </si>
  <si>
    <t>Ecole maternelle Groupe Jean Moulin</t>
  </si>
  <si>
    <t>0780564P</t>
  </si>
  <si>
    <t>Ecole élémentaire du Haut des Guerines</t>
  </si>
  <si>
    <t>0782433W</t>
  </si>
  <si>
    <t>Ecole maternelle du Haut des Guerines</t>
  </si>
  <si>
    <t>0780166G</t>
  </si>
  <si>
    <t>Ecole maternelle Normandie-Niemen</t>
  </si>
  <si>
    <t>0780537K</t>
  </si>
  <si>
    <t>Ecole élémentaire Claude Erignac</t>
  </si>
  <si>
    <t>0780538L</t>
  </si>
  <si>
    <t>0781156H</t>
  </si>
  <si>
    <t>Ecole élémentaire Général Leclerc</t>
  </si>
  <si>
    <t>0781966N</t>
  </si>
  <si>
    <t>Ecole élémentaire Eboue-Wilson</t>
  </si>
  <si>
    <t>0782251Y</t>
  </si>
  <si>
    <t>Ecole maternelle Jehan Alain</t>
  </si>
  <si>
    <t>0783271G</t>
  </si>
  <si>
    <t>0783272H</t>
  </si>
  <si>
    <t>Ecole élémentaire Normandie-Niemen</t>
  </si>
  <si>
    <t>0780606K</t>
  </si>
  <si>
    <t>Ecole élémentaire Alexandre Dumas</t>
  </si>
  <si>
    <t>0782435Y</t>
  </si>
  <si>
    <t>Ecole maternelle Alexandre Dumas</t>
  </si>
  <si>
    <t>0780434Y</t>
  </si>
  <si>
    <t>Ecole élémentaire Champ des Oiseaux</t>
  </si>
  <si>
    <t>0780435Z</t>
  </si>
  <si>
    <t>0780535H</t>
  </si>
  <si>
    <t>Ecole maternelle César Geoffray</t>
  </si>
  <si>
    <t>0780618Y</t>
  </si>
  <si>
    <t>Ecole élémentaire Docteur Schweitzer</t>
  </si>
  <si>
    <t>0780619Z</t>
  </si>
  <si>
    <t>0781229M</t>
  </si>
  <si>
    <t>Ecole maternelle Raymond Gilles</t>
  </si>
  <si>
    <t>0782430T</t>
  </si>
  <si>
    <t>Ecole maternelle Antoine de Saint-Exupéry</t>
  </si>
  <si>
    <t>0782431U</t>
  </si>
  <si>
    <t>Ecole maternelle Professeur Ramon</t>
  </si>
  <si>
    <t>0783086F</t>
  </si>
  <si>
    <t>Ecole maternelle Docteur Schweitzer</t>
  </si>
  <si>
    <t>0780607L</t>
  </si>
  <si>
    <t>Ecole élémentaire Le Cèdre</t>
  </si>
  <si>
    <t>0780608M</t>
  </si>
  <si>
    <t>0780701N</t>
  </si>
  <si>
    <t>0783439P</t>
  </si>
  <si>
    <t>0780885N</t>
  </si>
  <si>
    <t>Ecole élémentaire Maurice Berteaux</t>
  </si>
  <si>
    <t>0781965M</t>
  </si>
  <si>
    <t>Ecole élémentaire du Parc</t>
  </si>
  <si>
    <t>0782366Y</t>
  </si>
  <si>
    <t>Ecole maternelle Maurice Berteaux</t>
  </si>
  <si>
    <t>0782367Z</t>
  </si>
  <si>
    <t>0783069M</t>
  </si>
  <si>
    <t>Ecole maternelle Les Alouettes</t>
  </si>
  <si>
    <t>0783162N</t>
  </si>
  <si>
    <t>0783467V</t>
  </si>
  <si>
    <t>Ecole maternelle Les Plants Catelaine</t>
  </si>
  <si>
    <t>0783469X</t>
  </si>
  <si>
    <t>Ecole élémentaire Les Plants Catelaine</t>
  </si>
  <si>
    <t>0780874B</t>
  </si>
  <si>
    <t>Ecole maternelle Clos de La Salle</t>
  </si>
  <si>
    <t>0781498E</t>
  </si>
  <si>
    <t>Ecole élémentaire Clos de La Salle</t>
  </si>
  <si>
    <t>0781499F</t>
  </si>
  <si>
    <t>0782222S</t>
  </si>
  <si>
    <t>Ecole maternelle Jean Jaurès</t>
  </si>
  <si>
    <t>0780454V</t>
  </si>
  <si>
    <t>0780455W</t>
  </si>
  <si>
    <t>Ecole élémentaire Les Merlettes</t>
  </si>
  <si>
    <t>0781163R</t>
  </si>
  <si>
    <t>Ecole élémentaire Pallu</t>
  </si>
  <si>
    <t>0781167V</t>
  </si>
  <si>
    <t>Ecole élémentaire Princesse</t>
  </si>
  <si>
    <t>0781222E</t>
  </si>
  <si>
    <t>Ecole maternelle La Borde</t>
  </si>
  <si>
    <t>0781757L</t>
  </si>
  <si>
    <t>Ecole maternelle Les Cygnes</t>
  </si>
  <si>
    <t>0782253A</t>
  </si>
  <si>
    <t>0782254B</t>
  </si>
  <si>
    <t>Ecole maternelle Les Charmettes</t>
  </si>
  <si>
    <t>0782255C</t>
  </si>
  <si>
    <t>Ecole maternelle Princesse</t>
  </si>
  <si>
    <t>0781281U</t>
  </si>
  <si>
    <t>Ecole maternelle Jean-Baptiste Colbert</t>
  </si>
  <si>
    <t>0781490W</t>
  </si>
  <si>
    <t>Ecole élémentaire Prieuré</t>
  </si>
  <si>
    <t>0781493Z</t>
  </si>
  <si>
    <t>Ecole élémentaire Jean-Baptiste Colbert</t>
  </si>
  <si>
    <t>0781494A</t>
  </si>
  <si>
    <t>Ecole élémentaire Mansart</t>
  </si>
  <si>
    <t>0781624S</t>
  </si>
  <si>
    <t>Ecole maternelle Bois Bonnet</t>
  </si>
  <si>
    <t>0781962J</t>
  </si>
  <si>
    <t>Ecole élémentaire Ledreux-Alain</t>
  </si>
  <si>
    <t>0782219N</t>
  </si>
  <si>
    <t>Ecole maternelle du Clos Laine</t>
  </si>
  <si>
    <t>0783070N</t>
  </si>
  <si>
    <t>Ecole maternelle Montebello</t>
  </si>
  <si>
    <t>0783071P</t>
  </si>
  <si>
    <t>0783512U</t>
  </si>
  <si>
    <t>Ecole maternelle la Renarde</t>
  </si>
  <si>
    <t>0781116P</t>
  </si>
  <si>
    <t>0781151C</t>
  </si>
  <si>
    <t>0781283W</t>
  </si>
  <si>
    <t>Ecole maternelle Marie Laurencin</t>
  </si>
  <si>
    <t>0781550L</t>
  </si>
  <si>
    <t>Ecole élémentaire Paul Eluard</t>
  </si>
  <si>
    <t>0781610B</t>
  </si>
  <si>
    <t>Ecole maternelle Paul Painlevé</t>
  </si>
  <si>
    <t>0782101K</t>
  </si>
  <si>
    <t>Ecole maternelle Ferdinand Buisson</t>
  </si>
  <si>
    <t>0782526X</t>
  </si>
  <si>
    <t>0780157X</t>
  </si>
  <si>
    <t>Ecole maternelle Groupe Jean Zay</t>
  </si>
  <si>
    <t>0780158Y</t>
  </si>
  <si>
    <t>Ecole élémentaire Groupe Jean Zay</t>
  </si>
  <si>
    <t>0780679P</t>
  </si>
  <si>
    <t>0780735A</t>
  </si>
  <si>
    <t>0780743J</t>
  </si>
  <si>
    <t>Ecole maternelle Emile Zola</t>
  </si>
  <si>
    <t>0780744K</t>
  </si>
  <si>
    <t>0780879G</t>
  </si>
  <si>
    <t>Ecole maternelle Maurice Ravel</t>
  </si>
  <si>
    <t>0781191W</t>
  </si>
  <si>
    <t>Ecole élémentaire Maurice Ravel</t>
  </si>
  <si>
    <t>0781254P</t>
  </si>
  <si>
    <t>0781357B</t>
  </si>
  <si>
    <t>0781358C</t>
  </si>
  <si>
    <t>Ecole élémentaire Paul Raoult</t>
  </si>
  <si>
    <t>0781359D</t>
  </si>
  <si>
    <t>0781361F</t>
  </si>
  <si>
    <t>0781362G</t>
  </si>
  <si>
    <t>Ecole élémentaire Roux Calmette</t>
  </si>
  <si>
    <t>0781542C</t>
  </si>
  <si>
    <t>0781678A</t>
  </si>
  <si>
    <t>0782425M</t>
  </si>
  <si>
    <t>Ecole maternelle Molière</t>
  </si>
  <si>
    <t>0782426N</t>
  </si>
  <si>
    <t>0782427P</t>
  </si>
  <si>
    <t>0782976L</t>
  </si>
  <si>
    <t>Ecole maternelle Pierre Brossolette</t>
  </si>
  <si>
    <t>0783435K</t>
  </si>
  <si>
    <t>Ecole élémentaire Pierre Brossolette</t>
  </si>
  <si>
    <t>0780163D</t>
  </si>
  <si>
    <t>Ecole maternelle Les Primevères</t>
  </si>
  <si>
    <t>0780164E</t>
  </si>
  <si>
    <t>Ecole élémentaire Groupe Coubertin</t>
  </si>
  <si>
    <t>0780167H</t>
  </si>
  <si>
    <t>Ecole élémentaire Madame de Sévigne</t>
  </si>
  <si>
    <t>0780253B</t>
  </si>
  <si>
    <t>0780284K</t>
  </si>
  <si>
    <t>0780285L</t>
  </si>
  <si>
    <t>Ecole élémentaire Louise de Vilmorin</t>
  </si>
  <si>
    <t>0780298A</t>
  </si>
  <si>
    <t>0780502X</t>
  </si>
  <si>
    <t>0780559J</t>
  </si>
  <si>
    <t>Ecole maternelle Les Gentianes</t>
  </si>
  <si>
    <t>0780698K</t>
  </si>
  <si>
    <t>Ecole maternelle Les Glycines</t>
  </si>
  <si>
    <t>0780816N</t>
  </si>
  <si>
    <t>Ecole maternelle Les Violettes</t>
  </si>
  <si>
    <t>0780821U</t>
  </si>
  <si>
    <t>Ecole élémentaire Jacques Cousteau</t>
  </si>
  <si>
    <t>0781176E</t>
  </si>
  <si>
    <t>Ecole maternelle Les Bleuets</t>
  </si>
  <si>
    <t>0781311B</t>
  </si>
  <si>
    <t>Ecole maternelle Les Campanules</t>
  </si>
  <si>
    <t>0781369P</t>
  </si>
  <si>
    <t>Ecole élémentaire Gabrielle Colette</t>
  </si>
  <si>
    <t>0781370R</t>
  </si>
  <si>
    <t>Ecole élémentaire Jean Jacques Rousseau</t>
  </si>
  <si>
    <t>0781465U</t>
  </si>
  <si>
    <t>0781466V</t>
  </si>
  <si>
    <t>Ecole élémentaire Louis Lachenal</t>
  </si>
  <si>
    <t>0782096E</t>
  </si>
  <si>
    <t>Ecole maternelle Les Tulipes</t>
  </si>
  <si>
    <t>0782123J</t>
  </si>
  <si>
    <t>0782184A</t>
  </si>
  <si>
    <t>Ecole maternelle Les Jonquilles</t>
  </si>
  <si>
    <t>0782234E</t>
  </si>
  <si>
    <t>Ecole maternelle Les Roses</t>
  </si>
  <si>
    <t>0782235F</t>
  </si>
  <si>
    <t>Ecole maternelle Les Pensées</t>
  </si>
  <si>
    <t>0783203H</t>
  </si>
  <si>
    <t>Ecole maternelle Les Anémones</t>
  </si>
  <si>
    <t>0783267C</t>
  </si>
  <si>
    <t>Ecole maternelle Les Clématites</t>
  </si>
  <si>
    <t>0783436L</t>
  </si>
  <si>
    <t>Ecole élémentaire Henri Matisse</t>
  </si>
  <si>
    <t>0783551L</t>
  </si>
  <si>
    <t>Ecole élémentaire Albert Uderzo</t>
  </si>
  <si>
    <t>0781440S</t>
  </si>
  <si>
    <t>0781441T</t>
  </si>
  <si>
    <t>0781442U</t>
  </si>
  <si>
    <t>0781443V</t>
  </si>
  <si>
    <t>0781431G</t>
  </si>
  <si>
    <t>0781444W</t>
  </si>
  <si>
    <t>0781314E</t>
  </si>
  <si>
    <t>Ecole maternelle la ribambelle</t>
  </si>
  <si>
    <t>0781430F</t>
  </si>
  <si>
    <t>0780332M</t>
  </si>
  <si>
    <t>Ecole élémentaire G. Bruhat</t>
  </si>
  <si>
    <t>0781397V</t>
  </si>
  <si>
    <t>0781394S</t>
  </si>
  <si>
    <t>0781396U</t>
  </si>
  <si>
    <t>Ecole élémentaire Le Petit Prince</t>
  </si>
  <si>
    <t>0781888D</t>
  </si>
  <si>
    <t>Ecole maternelle Les Farfadets</t>
  </si>
  <si>
    <t>0781393R</t>
  </si>
  <si>
    <t>0781452E</t>
  </si>
  <si>
    <t>0780794P</t>
  </si>
  <si>
    <t>0781453F</t>
  </si>
  <si>
    <t>0781387J</t>
  </si>
  <si>
    <t>0780337T</t>
  </si>
  <si>
    <t>0780583K</t>
  </si>
  <si>
    <t>Ecole maternelle Famy</t>
  </si>
  <si>
    <t>0781386H</t>
  </si>
  <si>
    <t>Ecole élémentaire Famy</t>
  </si>
  <si>
    <t>0781893J</t>
  </si>
  <si>
    <t>Ecole élémentaire Les Quatre Eléments</t>
  </si>
  <si>
    <t>0783440R</t>
  </si>
  <si>
    <t>Ecole maternelle Plein Ciel</t>
  </si>
  <si>
    <t>0780339V</t>
  </si>
  <si>
    <t>Ecole élémentaire Groupe Royer</t>
  </si>
  <si>
    <t>0781699Y</t>
  </si>
  <si>
    <t>Ecole maternelle Royer</t>
  </si>
  <si>
    <t>0781282V</t>
  </si>
  <si>
    <t>Ecole maternelle Les Mimosas</t>
  </si>
  <si>
    <t>0781461P</t>
  </si>
  <si>
    <t>Ecole élémentaire Hélène Boucher</t>
  </si>
  <si>
    <t>0781462R</t>
  </si>
  <si>
    <t>Ecole élémentaire Louis et Auguste Lumière</t>
  </si>
  <si>
    <t>0781463S</t>
  </si>
  <si>
    <t>Ecole élémentaire Marie Curie</t>
  </si>
  <si>
    <t>0782232C</t>
  </si>
  <si>
    <t>Ecole maternelle Les Myosotis</t>
  </si>
  <si>
    <t>0782233D</t>
  </si>
  <si>
    <t>Ecole maternelle Les Capucines</t>
  </si>
  <si>
    <t>0780534G</t>
  </si>
  <si>
    <t>Ecole élémentaire Les Hauts Villiers</t>
  </si>
  <si>
    <t>0780558H</t>
  </si>
  <si>
    <t>Ecole maternelle Hauts Villiers</t>
  </si>
  <si>
    <t>0780881J</t>
  </si>
  <si>
    <t>Ecole maternelle Sablonnière</t>
  </si>
  <si>
    <t>0780978P</t>
  </si>
  <si>
    <t>Ecole élémentaire Sablonnière</t>
  </si>
  <si>
    <t>0781477G</t>
  </si>
  <si>
    <t>Ecole élémentaire Maupomet</t>
  </si>
  <si>
    <t>0781700Z</t>
  </si>
  <si>
    <t>Ecole maternelle Les Coutures</t>
  </si>
  <si>
    <t>0780808E</t>
  </si>
  <si>
    <t>0780154U</t>
  </si>
  <si>
    <t>Ecole maternelle Les Marronniers</t>
  </si>
  <si>
    <t>0781375W</t>
  </si>
  <si>
    <t>0781481L</t>
  </si>
  <si>
    <t>0781405D</t>
  </si>
  <si>
    <t>0781404C</t>
  </si>
  <si>
    <t>0780352J</t>
  </si>
  <si>
    <t>0781486S</t>
  </si>
  <si>
    <t>0781488U</t>
  </si>
  <si>
    <t>Ecole maternelle Les Gaudines</t>
  </si>
  <si>
    <t>0781389L</t>
  </si>
  <si>
    <t>0780281G</t>
  </si>
  <si>
    <t>0781112K</t>
  </si>
  <si>
    <t>Ecole maternelle Montessori</t>
  </si>
  <si>
    <t>0781399X</t>
  </si>
  <si>
    <t>Ecole élémentaire Jean Zay</t>
  </si>
  <si>
    <t>0781400Y</t>
  </si>
  <si>
    <t>Ecole élémentaire Jean Macé</t>
  </si>
  <si>
    <t>0781401Z</t>
  </si>
  <si>
    <t>0781402A</t>
  </si>
  <si>
    <t>0781868G</t>
  </si>
  <si>
    <t>Ecole maternelle Le Bois aux Moines</t>
  </si>
  <si>
    <t>0781895L</t>
  </si>
  <si>
    <t>Ecole élémentaire Le Bois Aux Moines</t>
  </si>
  <si>
    <t>0781930Z</t>
  </si>
  <si>
    <t>Ecole élémentaire Pauline Kergomard</t>
  </si>
  <si>
    <t>0782097F</t>
  </si>
  <si>
    <t>0782102L</t>
  </si>
  <si>
    <t>0782229Z</t>
  </si>
  <si>
    <t>0783087G</t>
  </si>
  <si>
    <t>0780160A</t>
  </si>
  <si>
    <t>Ecole maternelle Les Plaisances</t>
  </si>
  <si>
    <t>0781469Y</t>
  </si>
  <si>
    <t>0781471A</t>
  </si>
  <si>
    <t>Ecole élémentaire Armand Gaillard</t>
  </si>
  <si>
    <t>0781472B</t>
  </si>
  <si>
    <t>0781993T</t>
  </si>
  <si>
    <t>Ecole élémentaire Merisiers</t>
  </si>
  <si>
    <t>0782187D</t>
  </si>
  <si>
    <t>Ecole maternelle Les Merisiers</t>
  </si>
  <si>
    <t>0782238J</t>
  </si>
  <si>
    <t>0782239K</t>
  </si>
  <si>
    <t>Ecole maternelle Armand Gaillard</t>
  </si>
  <si>
    <t>0782240L</t>
  </si>
  <si>
    <t>Ecole maternelle Les Alliers de Chavannes</t>
  </si>
  <si>
    <t>0783580T</t>
  </si>
  <si>
    <t>Ecole élémentaire des Garennes</t>
  </si>
  <si>
    <t>0781398W</t>
  </si>
  <si>
    <t>0781343L</t>
  </si>
  <si>
    <t>0781346P</t>
  </si>
  <si>
    <t>Ecole élémentaire des quatre vents</t>
  </si>
  <si>
    <t>0781390M</t>
  </si>
  <si>
    <t>Ecole élémentaire Pierre Corneille</t>
  </si>
  <si>
    <t>0781391N</t>
  </si>
  <si>
    <t>0782231B</t>
  </si>
  <si>
    <t>0783581U</t>
  </si>
  <si>
    <t>0781384F</t>
  </si>
  <si>
    <t>0780795R</t>
  </si>
  <si>
    <t>0781381C</t>
  </si>
  <si>
    <t>Ecole élémentaire Sergenteries</t>
  </si>
  <si>
    <t>0781380B</t>
  </si>
  <si>
    <t>Ecole élémentaire Léopold Bresac</t>
  </si>
  <si>
    <t>0780189G</t>
  </si>
  <si>
    <t>Ecole élémentaire Paradis</t>
  </si>
  <si>
    <t>0780678N</t>
  </si>
  <si>
    <t>0781252M</t>
  </si>
  <si>
    <t>Ecole maternelle Les Bois</t>
  </si>
  <si>
    <t>0782422J</t>
  </si>
  <si>
    <t>Ecole maternelle Paul Valery</t>
  </si>
  <si>
    <t>0780292U</t>
  </si>
  <si>
    <t>0781379A</t>
  </si>
  <si>
    <t>0781377Y</t>
  </si>
  <si>
    <t>Ecole élémentaire Charlotte Vidal</t>
  </si>
  <si>
    <t>0781708H</t>
  </si>
  <si>
    <t>0781365K</t>
  </si>
  <si>
    <t>0780807D</t>
  </si>
  <si>
    <t>0782428R</t>
  </si>
  <si>
    <t>Ecole maternelle des groux</t>
  </si>
  <si>
    <t>0780150P</t>
  </si>
  <si>
    <t>Ecole maternelle Chemin Vert</t>
  </si>
  <si>
    <t>0780458Z</t>
  </si>
  <si>
    <t>Ecole élémentaire La Garenne</t>
  </si>
  <si>
    <t>0780460B</t>
  </si>
  <si>
    <t>0780805B</t>
  </si>
  <si>
    <t>Ecole maternelle Joseph Kosma</t>
  </si>
  <si>
    <t>0781174C</t>
  </si>
  <si>
    <t>0782098G</t>
  </si>
  <si>
    <t>Ecole maternelle Françoise Dolto</t>
  </si>
  <si>
    <t>0782516L</t>
  </si>
  <si>
    <t>0783115M</t>
  </si>
  <si>
    <t>Ecole élémentaire La Source</t>
  </si>
  <si>
    <t>0780489H</t>
  </si>
  <si>
    <t>Ecole élémentaire du Village</t>
  </si>
  <si>
    <t>0780830D</t>
  </si>
  <si>
    <t>Ecole maternelle du Village</t>
  </si>
  <si>
    <t>0781189U</t>
  </si>
  <si>
    <t>Ecole élémentaire Les Prés</t>
  </si>
  <si>
    <t>0781194Z</t>
  </si>
  <si>
    <t>Ecole élémentaire les Iris</t>
  </si>
  <si>
    <t>0781235U</t>
  </si>
  <si>
    <t>0781291E</t>
  </si>
  <si>
    <t>Ecole élémentaire Poirier Saint Martin</t>
  </si>
  <si>
    <t>Ecole maternelle Charles Péguy</t>
  </si>
  <si>
    <t>0781406E</t>
  </si>
  <si>
    <t>Ecole élémentaire Charles Péguy</t>
  </si>
  <si>
    <t>0781439R</t>
  </si>
  <si>
    <t>Ecole élémentaire Marie Noël</t>
  </si>
  <si>
    <t>0781534U</t>
  </si>
  <si>
    <t>0781546G</t>
  </si>
  <si>
    <t>Ecole maternelle Maurice Genevoix</t>
  </si>
  <si>
    <t>0781551M</t>
  </si>
  <si>
    <t>Ecole maternelle Paul Fort</t>
  </si>
  <si>
    <t>0781558V</t>
  </si>
  <si>
    <t>0781625T</t>
  </si>
  <si>
    <t>Ecole élémentaire Erik Satie</t>
  </si>
  <si>
    <t>0781671T</t>
  </si>
  <si>
    <t>0781672U</t>
  </si>
  <si>
    <t>Ecole élémentaire Alphonse Daudet</t>
  </si>
  <si>
    <t>0781680C</t>
  </si>
  <si>
    <t>Ecole maternelle Jules Verne</t>
  </si>
  <si>
    <t>0781798F</t>
  </si>
  <si>
    <t>Ecole maternelle Paul Verlaine</t>
  </si>
  <si>
    <t>0781829P</t>
  </si>
  <si>
    <t>Ecole maternelle Mansart</t>
  </si>
  <si>
    <t>0781831S</t>
  </si>
  <si>
    <t>Ecole élémentaire Paul Verlaine</t>
  </si>
  <si>
    <t>0781832T</t>
  </si>
  <si>
    <t>0781866E</t>
  </si>
  <si>
    <t>Ecole maternelle Arthur Rimbaud</t>
  </si>
  <si>
    <t>0781867F</t>
  </si>
  <si>
    <t>Ecole maternelle André Chénier</t>
  </si>
  <si>
    <t>0781869H</t>
  </si>
  <si>
    <t>Ecole élémentaire Arthur Rimbaud</t>
  </si>
  <si>
    <t>0781870J</t>
  </si>
  <si>
    <t>0781929Y</t>
  </si>
  <si>
    <t>0780172N</t>
  </si>
  <si>
    <t>0780429T</t>
  </si>
  <si>
    <t>0780664Y</t>
  </si>
  <si>
    <t>Ecole élémentaire Henri Prou</t>
  </si>
  <si>
    <t>0780665Z</t>
  </si>
  <si>
    <t>Ecole maternelle Henri Prou</t>
  </si>
  <si>
    <t>0780834H</t>
  </si>
  <si>
    <t>Ecole maternelle Chêne Sorcier</t>
  </si>
  <si>
    <t>0780835J</t>
  </si>
  <si>
    <t>Ecole maternelle André Briquet</t>
  </si>
  <si>
    <t>0780907M</t>
  </si>
  <si>
    <t>Ecole élémentaire Madame René Coty</t>
  </si>
  <si>
    <t>0781220C</t>
  </si>
  <si>
    <t>Ecole maternelle La Bretechelle</t>
  </si>
  <si>
    <t>0781269F</t>
  </si>
  <si>
    <t>0781936F</t>
  </si>
  <si>
    <t>0782333M</t>
  </si>
  <si>
    <t>Ecole maternelle Madame René Coty</t>
  </si>
  <si>
    <t>0783200E</t>
  </si>
  <si>
    <t>0780156W</t>
  </si>
  <si>
    <t>Ecole maternelle Marc Laurent</t>
  </si>
  <si>
    <t>0780286M</t>
  </si>
  <si>
    <t>0780411Y</t>
  </si>
  <si>
    <t>0780437B</t>
  </si>
  <si>
    <t>Ecole élémentaire Marcel Jeantet</t>
  </si>
  <si>
    <t>0780438C</t>
  </si>
  <si>
    <t>0780539M</t>
  </si>
  <si>
    <t>0780541P</t>
  </si>
  <si>
    <t>0780554D</t>
  </si>
  <si>
    <t>Ecole maternelle Anna de Noailles</t>
  </si>
  <si>
    <t>0780555E</t>
  </si>
  <si>
    <t>Ecole maternelle Alphonse Daudet</t>
  </si>
  <si>
    <t>0780681S</t>
  </si>
  <si>
    <t>Ecole maternelle Louise Michel</t>
  </si>
  <si>
    <t>0780682T</t>
  </si>
  <si>
    <t>Ecole élémentaire Jules Vallès</t>
  </si>
  <si>
    <t>0780726R</t>
  </si>
  <si>
    <t>Ecole maternelle Danièle Casanova</t>
  </si>
  <si>
    <t>0780765H</t>
  </si>
  <si>
    <t>0780800W</t>
  </si>
  <si>
    <t>Ecole maternelle Petit Bontemps</t>
  </si>
  <si>
    <t>0780823W</t>
  </si>
  <si>
    <t>Ecole élémentaire François Rabelais</t>
  </si>
  <si>
    <t>0780915W</t>
  </si>
  <si>
    <t>Ecole élémentaire Alain Fournier</t>
  </si>
  <si>
    <t>0780918Z</t>
  </si>
  <si>
    <t>0780919A</t>
  </si>
  <si>
    <t>0781234T</t>
  </si>
  <si>
    <t>Ecole maternelle La Boissière</t>
  </si>
  <si>
    <t>0781822G</t>
  </si>
  <si>
    <t>0781853R</t>
  </si>
  <si>
    <t>0781924T</t>
  </si>
  <si>
    <t>0781927W</t>
  </si>
  <si>
    <t>Ecole élémentaire Mozart</t>
  </si>
  <si>
    <t>0781994U</t>
  </si>
  <si>
    <t>0783273J</t>
  </si>
  <si>
    <t>0783274K</t>
  </si>
  <si>
    <t>Ecole élémentaire Claude Debussy</t>
  </si>
  <si>
    <t>0783275L</t>
  </si>
  <si>
    <t>Ecole élémentaire Albert Camus</t>
  </si>
  <si>
    <t>0780928K</t>
  </si>
  <si>
    <t>0780930M</t>
  </si>
  <si>
    <t>0780291T</t>
  </si>
  <si>
    <t>0781788V</t>
  </si>
  <si>
    <t>0780641Y</t>
  </si>
  <si>
    <t>0780277C</t>
  </si>
  <si>
    <t>Ecole élémentaire La Trouée</t>
  </si>
  <si>
    <t>0780609N</t>
  </si>
  <si>
    <t>Ecole élémentaire Bernard Deniau</t>
  </si>
  <si>
    <t>0780024C</t>
  </si>
  <si>
    <t>0780155V</t>
  </si>
  <si>
    <t>Ecole élémentaire Groupe la Bruyère</t>
  </si>
  <si>
    <t>0780439D</t>
  </si>
  <si>
    <t>Ecole élémentaire Robert Fournier</t>
  </si>
  <si>
    <t>0780452T</t>
  </si>
  <si>
    <t>Ecole élémentaire Michel de Montaigne</t>
  </si>
  <si>
    <t>0780453U</t>
  </si>
  <si>
    <t>Ecole élémentaire Blaise Pascal</t>
  </si>
  <si>
    <t>0780542R</t>
  </si>
  <si>
    <t>Ecole élémentaire Abbaye</t>
  </si>
  <si>
    <t>0780624E</t>
  </si>
  <si>
    <t>0780633P</t>
  </si>
  <si>
    <t>Ecole élémentaire Pierre de Ronsard</t>
  </si>
  <si>
    <t>0780799V</t>
  </si>
  <si>
    <t>0781219B</t>
  </si>
  <si>
    <t>0781989N</t>
  </si>
  <si>
    <t>Ecole maternelle La Bruyère</t>
  </si>
  <si>
    <t>0782436Z</t>
  </si>
  <si>
    <t>Ecole maternelle Pierre de Ronsard</t>
  </si>
  <si>
    <t>0782437A</t>
  </si>
  <si>
    <t>Ecole maternelle Foch</t>
  </si>
  <si>
    <t>0782439C</t>
  </si>
  <si>
    <t>Ecole maternelle Les Sablons</t>
  </si>
  <si>
    <t>0782440D</t>
  </si>
  <si>
    <t>Ecole maternelle Abbaye</t>
  </si>
  <si>
    <t>0782441E</t>
  </si>
  <si>
    <t>Ecole maternelle Blaise Pascal</t>
  </si>
  <si>
    <t>0782442F</t>
  </si>
  <si>
    <t>Ecole maternelle Michel de Montaigne</t>
  </si>
  <si>
    <t>0783276M</t>
  </si>
  <si>
    <t>0783642K</t>
  </si>
  <si>
    <t>Ecole élémentaire Nelson Mandela</t>
  </si>
  <si>
    <t>0780591U</t>
  </si>
  <si>
    <t>0780603G</t>
  </si>
  <si>
    <t>0780324D</t>
  </si>
  <si>
    <t>0780358R</t>
  </si>
  <si>
    <t>Ecole élémentaire La Toucharderie</t>
  </si>
  <si>
    <t>0780722L</t>
  </si>
  <si>
    <t>Ecole maternelle clos martin</t>
  </si>
  <si>
    <t>0780941Z</t>
  </si>
  <si>
    <t>0780328H</t>
  </si>
  <si>
    <t>0780330K</t>
  </si>
  <si>
    <t>Ecole élémentaire les petits crayons</t>
  </si>
  <si>
    <t>0780365Y</t>
  </si>
  <si>
    <t>0780948G</t>
  </si>
  <si>
    <t>0780334P</t>
  </si>
  <si>
    <t>0780368B</t>
  </si>
  <si>
    <t>0780952L</t>
  </si>
  <si>
    <t>0780370D</t>
  </si>
  <si>
    <t>0780361U</t>
  </si>
  <si>
    <t>Ecole élémentaire Les Chanterelles</t>
  </si>
  <si>
    <t>0780338U</t>
  </si>
  <si>
    <t>0780973J</t>
  </si>
  <si>
    <t>Ecole élémentaire La Fermette</t>
  </si>
  <si>
    <t>0780363W</t>
  </si>
  <si>
    <t>0780957S</t>
  </si>
  <si>
    <t>0780954N</t>
  </si>
  <si>
    <t>Ecole maternelle sivos MBT</t>
  </si>
  <si>
    <t>0780955P</t>
  </si>
  <si>
    <t>0783460M</t>
  </si>
  <si>
    <t>Ecole maternelle Nouvelle</t>
  </si>
  <si>
    <t>0780372F</t>
  </si>
  <si>
    <t>0780937V</t>
  </si>
  <si>
    <t>0780373G</t>
  </si>
  <si>
    <t>Ecole élémentaire les tilleuls</t>
  </si>
  <si>
    <t>0780374H</t>
  </si>
  <si>
    <t>0780378M</t>
  </si>
  <si>
    <t>0780379N</t>
  </si>
  <si>
    <t>0780356N</t>
  </si>
  <si>
    <t>Ecole élémentaire La Louvière</t>
  </si>
  <si>
    <t>0780357P</t>
  </si>
  <si>
    <t>Ecole élémentaire La Prairie</t>
  </si>
  <si>
    <t>0780543S</t>
  </si>
  <si>
    <t>Ecole maternelle Clairbois</t>
  </si>
  <si>
    <t>0780560K</t>
  </si>
  <si>
    <t>Ecole élémentaire d'Arbouville</t>
  </si>
  <si>
    <t>0780561L</t>
  </si>
  <si>
    <t>Ecole élémentaire Clairbois</t>
  </si>
  <si>
    <t>0780562M</t>
  </si>
  <si>
    <t>Ecole maternelle d'Arbouville</t>
  </si>
  <si>
    <t>0781258U</t>
  </si>
  <si>
    <t>Ecole maternelle Le Bel Air</t>
  </si>
  <si>
    <t>0781321M</t>
  </si>
  <si>
    <t>Ecole maternelle La Ruche</t>
  </si>
  <si>
    <t>0781553P</t>
  </si>
  <si>
    <t>Ecole maternelle Gommerie</t>
  </si>
  <si>
    <t>0781563A</t>
  </si>
  <si>
    <t>Ecole maternelle Les Jardins</t>
  </si>
  <si>
    <t>0781703C</t>
  </si>
  <si>
    <t>0781704D</t>
  </si>
  <si>
    <t>Ecole élémentaire Vieil Orme</t>
  </si>
  <si>
    <t>0781705E</t>
  </si>
  <si>
    <t>Ecole élémentaire Saint-Hubert</t>
  </si>
  <si>
    <t>0782491J</t>
  </si>
  <si>
    <t>Ecole maternelle du Centre</t>
  </si>
  <si>
    <t>0782492K</t>
  </si>
  <si>
    <t>Ecole maternelle La Louvière</t>
  </si>
  <si>
    <t>0780380P</t>
  </si>
  <si>
    <t>0780381R</t>
  </si>
  <si>
    <t>0781751E</t>
  </si>
  <si>
    <t>Ecole élémentaire Clarisse Lebel</t>
  </si>
  <si>
    <t>0780383T</t>
  </si>
  <si>
    <t>0781313D</t>
  </si>
  <si>
    <t>0781434K</t>
  </si>
  <si>
    <t>0781433J</t>
  </si>
  <si>
    <t>0781437N</t>
  </si>
  <si>
    <t>Ecole élémentaire Albert Anne</t>
  </si>
  <si>
    <t>0782227X</t>
  </si>
  <si>
    <t>0781255R</t>
  </si>
  <si>
    <t>Ecole maternelle l'Arlequin</t>
  </si>
  <si>
    <t>0781446Y</t>
  </si>
  <si>
    <t>Ecole élémentaire Pierre Larousse</t>
  </si>
  <si>
    <t>0781428D</t>
  </si>
  <si>
    <t>0781427C</t>
  </si>
  <si>
    <t>0781426B</t>
  </si>
  <si>
    <t>0781423Y</t>
  </si>
  <si>
    <t>0781425A</t>
  </si>
  <si>
    <t>0782174P</t>
  </si>
  <si>
    <t>Ecole maternelle Langevin-Wallon</t>
  </si>
  <si>
    <t>0782228Y</t>
  </si>
  <si>
    <t>Ecole maternelle Paul Eluard</t>
  </si>
  <si>
    <t>0781421W</t>
  </si>
  <si>
    <t>0781419U</t>
  </si>
  <si>
    <t>Ecole élémentaire La Haie de L'Ecu</t>
  </si>
  <si>
    <t>0781418T</t>
  </si>
  <si>
    <t>0781403B</t>
  </si>
  <si>
    <t>0781312C</t>
  </si>
  <si>
    <t>0781417S</t>
  </si>
  <si>
    <t>0781371S</t>
  </si>
  <si>
    <t>0780532E</t>
  </si>
  <si>
    <t>0780557G</t>
  </si>
  <si>
    <t>0780672G</t>
  </si>
  <si>
    <t>Ecole élémentaire Les Cytises</t>
  </si>
  <si>
    <t>0780880H</t>
  </si>
  <si>
    <t>0780976M</t>
  </si>
  <si>
    <t>Ecole élémentaire Les Marronniers</t>
  </si>
  <si>
    <t>0781414N</t>
  </si>
  <si>
    <t>0781413M</t>
  </si>
  <si>
    <t>Ecole élémentaire Alice Bonvalot</t>
  </si>
  <si>
    <t>0783550K</t>
  </si>
  <si>
    <t>0781409H</t>
  </si>
  <si>
    <t>Ecole élémentaire du chêne Mademoiselle</t>
  </si>
  <si>
    <t>0780441F</t>
  </si>
  <si>
    <t>0781296K</t>
  </si>
  <si>
    <t>Ecole maternelle Les Baronnes</t>
  </si>
  <si>
    <t>0781482M</t>
  </si>
  <si>
    <t>Ecole élémentaire la justice</t>
  </si>
  <si>
    <t>0781483N</t>
  </si>
  <si>
    <t>Ecole élémentaire Les Baronnes</t>
  </si>
  <si>
    <t>0781484P</t>
  </si>
  <si>
    <t>0780444J</t>
  </si>
  <si>
    <t>0780684V</t>
  </si>
  <si>
    <t>0780685W</t>
  </si>
  <si>
    <t>0780746M</t>
  </si>
  <si>
    <t>0780801X</t>
  </si>
  <si>
    <t>Ecole maternelle Anne Frank</t>
  </si>
  <si>
    <t>0780878F</t>
  </si>
  <si>
    <t>0781197C</t>
  </si>
  <si>
    <t>Ecole élémentaire Pablo Neruda</t>
  </si>
  <si>
    <t>0781198D</t>
  </si>
  <si>
    <t>Ecole maternelle Pablo Neruda</t>
  </si>
  <si>
    <t>0781286Z</t>
  </si>
  <si>
    <t>Ecole maternelle Fernand Léger</t>
  </si>
  <si>
    <t>0781501H</t>
  </si>
  <si>
    <t>0781504L</t>
  </si>
  <si>
    <t>0781505M</t>
  </si>
  <si>
    <t>0781506N</t>
  </si>
  <si>
    <t>Ecole élémentaire Anne Robert Turgot</t>
  </si>
  <si>
    <t>0781507P</t>
  </si>
  <si>
    <t>Ecole élémentaire Georges Brassens</t>
  </si>
  <si>
    <t>0781508R</t>
  </si>
  <si>
    <t>Ecole élémentaire Paul Bert 1</t>
  </si>
  <si>
    <t>0781509S</t>
  </si>
  <si>
    <t>Ecole élémentaire Joliot-Curie 2</t>
  </si>
  <si>
    <t>0781510T</t>
  </si>
  <si>
    <t>Ecole élémentaire Joliot-Curie 1</t>
  </si>
  <si>
    <t>0781544E</t>
  </si>
  <si>
    <t>Ecole élémentaire Léo Lagrange</t>
  </si>
  <si>
    <t>0781609A</t>
  </si>
  <si>
    <t>Ecole maternelle Léo Lagrange</t>
  </si>
  <si>
    <t>0781758M</t>
  </si>
  <si>
    <t>0781795C</t>
  </si>
  <si>
    <t>Ecole maternelle La Fontaine</t>
  </si>
  <si>
    <t>0782121G</t>
  </si>
  <si>
    <t>0782175R</t>
  </si>
  <si>
    <t>0782223T</t>
  </si>
  <si>
    <t>Ecole maternelle Paul Bert 1</t>
  </si>
  <si>
    <t>0782224U</t>
  </si>
  <si>
    <t>0782225V</t>
  </si>
  <si>
    <t>Ecole maternelle Joliot-Curie</t>
  </si>
  <si>
    <t>0782226W</t>
  </si>
  <si>
    <t>0783208N</t>
  </si>
  <si>
    <t>Ecole maternelle Madame de Sévigné</t>
  </si>
  <si>
    <t>0781132G</t>
  </si>
  <si>
    <t>0781134J</t>
  </si>
  <si>
    <t>Ecole élémentaire Châtaigneraie</t>
  </si>
  <si>
    <t>0783541A</t>
  </si>
  <si>
    <t>Ecole maternelle des petits pas</t>
  </si>
  <si>
    <t>0781145W</t>
  </si>
  <si>
    <t>Ecole élémentaire Charles Bouvard</t>
  </si>
  <si>
    <t>0781256S</t>
  </si>
  <si>
    <t>Ecole maternelle Charles Bouvard</t>
  </si>
  <si>
    <t>0780493M</t>
  </si>
  <si>
    <t>Ecole élémentaire les violettes</t>
  </si>
  <si>
    <t>0780796S</t>
  </si>
  <si>
    <t>0780153T</t>
  </si>
  <si>
    <t>0780443H</t>
  </si>
  <si>
    <t>Ecole maternelle Marcel Aymé</t>
  </si>
  <si>
    <t>0780498T</t>
  </si>
  <si>
    <t>Ecole maternelle Alsace</t>
  </si>
  <si>
    <t>0780802Y</t>
  </si>
  <si>
    <t>Ecole maternelle Beethoven</t>
  </si>
  <si>
    <t>0780947F</t>
  </si>
  <si>
    <t>0781117R</t>
  </si>
  <si>
    <t>Ecole élémentaire d'application Ampère</t>
  </si>
  <si>
    <t>0781118S</t>
  </si>
  <si>
    <t>Ecole élémentaire publique Bonnenfant</t>
  </si>
  <si>
    <t>0781119T</t>
  </si>
  <si>
    <t>Ecole élémentaire Schnapper</t>
  </si>
  <si>
    <t>0781121V</t>
  </si>
  <si>
    <t>Ecole élémentaire d'application Ecuyers</t>
  </si>
  <si>
    <t>0781123X</t>
  </si>
  <si>
    <t>Ecole élémentaire Passy</t>
  </si>
  <si>
    <t>0781129D</t>
  </si>
  <si>
    <t>Ecole élémentaire du Lycée international</t>
  </si>
  <si>
    <t>0781131F</t>
  </si>
  <si>
    <t>Ecole élémentaire Giraud Teulon</t>
  </si>
  <si>
    <t>0781227K</t>
  </si>
  <si>
    <t>Ecole élémentaire Les Sources</t>
  </si>
  <si>
    <t>0781285Y</t>
  </si>
  <si>
    <t>Ecole maternelle Passy</t>
  </si>
  <si>
    <t>0781828N</t>
  </si>
  <si>
    <t>Ecole maternelle Marcel Giraud Teulon</t>
  </si>
  <si>
    <t>0782185B</t>
  </si>
  <si>
    <t>Ecole maternelle publique Bonnenfant</t>
  </si>
  <si>
    <t>0782186C</t>
  </si>
  <si>
    <t>Ecole maternelle Ampère</t>
  </si>
  <si>
    <t>0782242N</t>
  </si>
  <si>
    <t>Ecole maternelle Schnapper</t>
  </si>
  <si>
    <t>0783258T</t>
  </si>
  <si>
    <t>0780151R</t>
  </si>
  <si>
    <t>0780152S</t>
  </si>
  <si>
    <t>0780445K</t>
  </si>
  <si>
    <t>Ecole élémentaire Maurice Thorez</t>
  </si>
  <si>
    <t>0780447M</t>
  </si>
  <si>
    <t>Ecole maternelle Maurice Thorez</t>
  </si>
  <si>
    <t>0780544T</t>
  </si>
  <si>
    <t>0780686X</t>
  </si>
  <si>
    <t>Ecole maternelle Jean-Baptiste Clément</t>
  </si>
  <si>
    <t>0780687Y</t>
  </si>
  <si>
    <t>Ecole élémentaire Jean-Baptiste Clément</t>
  </si>
  <si>
    <t>0780729U</t>
  </si>
  <si>
    <t>0780730V</t>
  </si>
  <si>
    <t>Ecole maternelle Gustave Flaubert</t>
  </si>
  <si>
    <t>0780895Z</t>
  </si>
  <si>
    <t>Ecole élémentaire Gustave Flaubert</t>
  </si>
  <si>
    <t>0780932P</t>
  </si>
  <si>
    <t>Groupe scolaire Jean Jaurès</t>
  </si>
  <si>
    <t>0780934S</t>
  </si>
  <si>
    <t>0780935T</t>
  </si>
  <si>
    <t>0781179H</t>
  </si>
  <si>
    <t>Ecole maternelle George Sand</t>
  </si>
  <si>
    <t>0781180J</t>
  </si>
  <si>
    <t>0781182L</t>
  </si>
  <si>
    <t>Ecole maternelle Laurent Mourguet</t>
  </si>
  <si>
    <t>0781187S</t>
  </si>
  <si>
    <t>Ecole élémentaire George Sand</t>
  </si>
  <si>
    <t>0781188T</t>
  </si>
  <si>
    <t>0781224G</t>
  </si>
  <si>
    <t>0781232R</t>
  </si>
  <si>
    <t>Ecole maternelle Auguste Renoir</t>
  </si>
  <si>
    <t>0781322N</t>
  </si>
  <si>
    <t>0781383E</t>
  </si>
  <si>
    <t>0781533T</t>
  </si>
  <si>
    <t>0781675X</t>
  </si>
  <si>
    <t>Ecole élémentaire Stendhal</t>
  </si>
  <si>
    <t>0781760P</t>
  </si>
  <si>
    <t>Ecole maternelle Stendhal</t>
  </si>
  <si>
    <t>0781830R</t>
  </si>
  <si>
    <t>Ecole élémentaire Jean Cocteau</t>
  </si>
  <si>
    <t>0781833U</t>
  </si>
  <si>
    <t>0782339U</t>
  </si>
  <si>
    <t>0782340V</t>
  </si>
  <si>
    <t>0782341W</t>
  </si>
  <si>
    <t>0782962W</t>
  </si>
  <si>
    <t>0783077W</t>
  </si>
  <si>
    <t>0783210R</t>
  </si>
  <si>
    <t>Ecole élémentaire Louis Aragon</t>
  </si>
  <si>
    <t>0783277N</t>
  </si>
  <si>
    <t>0780174R</t>
  </si>
  <si>
    <t>Ecole maternelle Le Pré Saint-Jean</t>
  </si>
  <si>
    <t>0780521T</t>
  </si>
  <si>
    <t>Ecole élémentaire Louis Blériot</t>
  </si>
  <si>
    <t>0781053W</t>
  </si>
  <si>
    <t>Ecole élémentaire Pré Saint-Jean</t>
  </si>
  <si>
    <t>0781178G</t>
  </si>
  <si>
    <t>Ecole maternelle Louis Clément</t>
  </si>
  <si>
    <t>0781186R</t>
  </si>
  <si>
    <t>Ecole élémentaire Louis Clément</t>
  </si>
  <si>
    <t>0783377X</t>
  </si>
  <si>
    <t>Ecole élémentaire du Lycée Franco Allemand</t>
  </si>
  <si>
    <t>0780250Y</t>
  </si>
  <si>
    <t>0781657C</t>
  </si>
  <si>
    <t>0780528A</t>
  </si>
  <si>
    <t>Ecole maternelle Parc de Diane</t>
  </si>
  <si>
    <t>0780529B</t>
  </si>
  <si>
    <t>Ecole élémentaire du Parc de Diane</t>
  </si>
  <si>
    <t>0781054X</t>
  </si>
  <si>
    <t>Ecole élémentaire Emile Mousseau</t>
  </si>
  <si>
    <t>0781057A</t>
  </si>
  <si>
    <t>Ecole élémentaire Bourget Calmette</t>
  </si>
  <si>
    <t>0782289P</t>
  </si>
  <si>
    <t>Ecole maternelle Jacques Toutain</t>
  </si>
  <si>
    <t>0783202G</t>
  </si>
  <si>
    <t>Ecole maternelle Bourget Calmette</t>
  </si>
  <si>
    <t>0780290S</t>
  </si>
  <si>
    <t>0780836K</t>
  </si>
  <si>
    <t>0781787U</t>
  </si>
  <si>
    <t>Ecole élémentaire Roland Garros</t>
  </si>
  <si>
    <t>0780518P</t>
  </si>
  <si>
    <t>Ecole élémentaire Henri Rabourdin</t>
  </si>
  <si>
    <t>0780519R</t>
  </si>
  <si>
    <t>Ecole maternelle Henri Rabourdin</t>
  </si>
  <si>
    <t>0780688Z</t>
  </si>
  <si>
    <t>Ecole maternelle Exelmans</t>
  </si>
  <si>
    <t>0780736B</t>
  </si>
  <si>
    <t>Ecole élémentaire Exelmans</t>
  </si>
  <si>
    <t>0781061E</t>
  </si>
  <si>
    <t>Ecole élémentaire Jean Mermoz</t>
  </si>
  <si>
    <t>0781063G</t>
  </si>
  <si>
    <t>0783076V</t>
  </si>
  <si>
    <t>Ecole maternelle Jean Mermoz</t>
  </si>
  <si>
    <t>0783211S</t>
  </si>
  <si>
    <t>Ecole élémentaire Fronval</t>
  </si>
  <si>
    <t>0783278P</t>
  </si>
  <si>
    <t>0783279R</t>
  </si>
  <si>
    <t>0783576N</t>
  </si>
  <si>
    <t>Ecole élémentaire  F. Buisson</t>
  </si>
  <si>
    <t>0780149N</t>
  </si>
  <si>
    <t>Ecole maternelle Lamartine</t>
  </si>
  <si>
    <t>0781048R</t>
  </si>
  <si>
    <t>Ecole élémentaire Les Arcades</t>
  </si>
  <si>
    <t>0781049S</t>
  </si>
  <si>
    <t>Ecole élémentaire Camille Corot</t>
  </si>
  <si>
    <t>0781051U</t>
  </si>
  <si>
    <t>Ecole élémentaire L'Aulnette</t>
  </si>
  <si>
    <t>0782287M</t>
  </si>
  <si>
    <t>Ecole maternelle Le Coteau</t>
  </si>
  <si>
    <t>0782288N</t>
  </si>
  <si>
    <t>Ecole maternelle Le Colombier</t>
  </si>
  <si>
    <t>0780499U</t>
  </si>
  <si>
    <t>Ecole maternelle Antoine Richard</t>
  </si>
  <si>
    <t>0780689A</t>
  </si>
  <si>
    <t>Ecole élémentaire Clément Ader</t>
  </si>
  <si>
    <t>0781025R</t>
  </si>
  <si>
    <t>Ecole élémentaire Marcel Lafitan</t>
  </si>
  <si>
    <t>0781026S</t>
  </si>
  <si>
    <t>Ecole élémentaire Carnot</t>
  </si>
  <si>
    <t>0781027T</t>
  </si>
  <si>
    <t>Ecole élémentaire Jérôme et Jean Tharaud</t>
  </si>
  <si>
    <t>0781028U</t>
  </si>
  <si>
    <t>Ecole élémentaire Jean-Baptiste de la Quintinie</t>
  </si>
  <si>
    <t>0781030W</t>
  </si>
  <si>
    <t>Ecole élémentaire Docteur Wapler</t>
  </si>
  <si>
    <t>0781031X</t>
  </si>
  <si>
    <t>Ecole élémentaire d'application les Condamines</t>
  </si>
  <si>
    <t>0781032Y</t>
  </si>
  <si>
    <t>0781035B</t>
  </si>
  <si>
    <t>Ecole élémentaire d'application La Source</t>
  </si>
  <si>
    <t>0781037D</t>
  </si>
  <si>
    <t>Ecole élémentaire Edme Fremy</t>
  </si>
  <si>
    <t>0781040G</t>
  </si>
  <si>
    <t>0781044L</t>
  </si>
  <si>
    <t>Ecole élémentaire Perrault</t>
  </si>
  <si>
    <t>0781045M</t>
  </si>
  <si>
    <t>Ecole élémentaire Colonel de Bange</t>
  </si>
  <si>
    <t>0781216Y</t>
  </si>
  <si>
    <t>Ecole maternelle Les Dauphins</t>
  </si>
  <si>
    <t>0781287A</t>
  </si>
  <si>
    <t>0781556T</t>
  </si>
  <si>
    <t>Ecole élémentaire La Martinière</t>
  </si>
  <si>
    <t>0782180W</t>
  </si>
  <si>
    <t>Ecole maternelle Richard Mique</t>
  </si>
  <si>
    <t>0782276A</t>
  </si>
  <si>
    <t>0782277B</t>
  </si>
  <si>
    <t>Ecole maternelle Les Marmousets</t>
  </si>
  <si>
    <t>0782278C</t>
  </si>
  <si>
    <t>Ecole maternelle Les Trois Pommiers</t>
  </si>
  <si>
    <t>0782279D</t>
  </si>
  <si>
    <t>Ecole maternelle Vieux Versailles</t>
  </si>
  <si>
    <t>0782280E</t>
  </si>
  <si>
    <t>Ecole maternelle Comtesse de Ségur</t>
  </si>
  <si>
    <t>0782281F</t>
  </si>
  <si>
    <t>Ecole maternelle Honoré de Balzac</t>
  </si>
  <si>
    <t>0782282G</t>
  </si>
  <si>
    <t>0782283H</t>
  </si>
  <si>
    <t>Ecole maternelle Pierre Corneille</t>
  </si>
  <si>
    <t>0782286L</t>
  </si>
  <si>
    <t>Ecole maternelle Vauban</t>
  </si>
  <si>
    <t>0783449A</t>
  </si>
  <si>
    <t>Ecole maternelle Dunoyer de Segonzac</t>
  </si>
  <si>
    <t>0783466U</t>
  </si>
  <si>
    <t>Ecole maternelle les Alizés</t>
  </si>
  <si>
    <t>0783531P</t>
  </si>
  <si>
    <t>Ecole élémentaire Lully-Vauban</t>
  </si>
  <si>
    <t>0783532R</t>
  </si>
  <si>
    <t>Ecole élémentaire Le Coz</t>
  </si>
  <si>
    <t>0783534T</t>
  </si>
  <si>
    <t>Ecole élémentaire Albert Thierry - Petits Bois</t>
  </si>
  <si>
    <t>CONFLANS STE HONORINE</t>
  </si>
  <si>
    <t>LA BOISSIERE ECOLE</t>
  </si>
  <si>
    <t>ANDELU</t>
  </si>
  <si>
    <t>AUBERGENVILLE</t>
  </si>
  <si>
    <t>AULNAY SUR MAULDRE</t>
  </si>
  <si>
    <t>BAZEMONT</t>
  </si>
  <si>
    <t>BOUAFLE</t>
  </si>
  <si>
    <t>CHAPET</t>
  </si>
  <si>
    <t xml:space="preserve">ECQUEVILLY </t>
  </si>
  <si>
    <t xml:space="preserve">EPONE </t>
  </si>
  <si>
    <t xml:space="preserve">FLINS SUR SEINE </t>
  </si>
  <si>
    <t xml:space="preserve">HERBEVILLE </t>
  </si>
  <si>
    <t>JUMEAUVILLE</t>
  </si>
  <si>
    <t xml:space="preserve">LA FALAISE </t>
  </si>
  <si>
    <t>LES ALLUETS LE ROI</t>
  </si>
  <si>
    <t>MAREIL SUR MAULDRE</t>
  </si>
  <si>
    <t xml:space="preserve">MAULE </t>
  </si>
  <si>
    <t>MEZIERES SUR SEINE</t>
  </si>
  <si>
    <t>MONTAINVILLE</t>
  </si>
  <si>
    <t xml:space="preserve">NEZEL </t>
  </si>
  <si>
    <t>AUTEUIL</t>
  </si>
  <si>
    <t xml:space="preserve">AUTOUILLET </t>
  </si>
  <si>
    <t>BAZAINVILLE</t>
  </si>
  <si>
    <t>BEHOUST</t>
  </si>
  <si>
    <t>BEYNES</t>
  </si>
  <si>
    <t>BOISSETS</t>
  </si>
  <si>
    <t>BOISSY SANS AVOIR</t>
  </si>
  <si>
    <t xml:space="preserve">CIVRY LA FORET  </t>
  </si>
  <si>
    <t>COURGENT</t>
  </si>
  <si>
    <t>FLEXANVILLE</t>
  </si>
  <si>
    <t>GARANCIERES</t>
  </si>
  <si>
    <t>GOUPILLIERES</t>
  </si>
  <si>
    <t>GRESSEY</t>
  </si>
  <si>
    <t>HOUDAN</t>
  </si>
  <si>
    <t xml:space="preserve">JOUARS PONTCHARTRAIN </t>
  </si>
  <si>
    <t>LA QUEUE LES YVELINES</t>
  </si>
  <si>
    <t xml:space="preserve">MARCQ </t>
  </si>
  <si>
    <t>MAULETTE</t>
  </si>
  <si>
    <t xml:space="preserve">NEAUPHLE LE CHATEAU  </t>
  </si>
  <si>
    <t>NEAUPHLE LE VIEUX</t>
  </si>
  <si>
    <t>ORGERUS</t>
  </si>
  <si>
    <t xml:space="preserve">ORVILLIERS </t>
  </si>
  <si>
    <t xml:space="preserve">OSMOY </t>
  </si>
  <si>
    <t>PRUNAY LE TEMPLE</t>
  </si>
  <si>
    <t xml:space="preserve">RICHEBOURG </t>
  </si>
  <si>
    <t xml:space="preserve">SAULX MARCHAIS  </t>
  </si>
  <si>
    <t>SEPTEUIL</t>
  </si>
  <si>
    <t>ST GERMAIN DE LA GRANGE</t>
  </si>
  <si>
    <t xml:space="preserve">ST MARTIN DES CHAMPS </t>
  </si>
  <si>
    <t>TACOIGNIERES</t>
  </si>
  <si>
    <t>THOIRY</t>
  </si>
  <si>
    <t>VILLIERS LE MAHIEU</t>
  </si>
  <si>
    <t xml:space="preserve">VILLIERS ST FREDERIC </t>
  </si>
  <si>
    <t>BOIS D ARCY</t>
  </si>
  <si>
    <t>FONTENAY LE FLEURY</t>
  </si>
  <si>
    <t xml:space="preserve">ST CYR L ECOLE  </t>
  </si>
  <si>
    <t xml:space="preserve">VILLEPREUX </t>
  </si>
  <si>
    <t>ANDRESY</t>
  </si>
  <si>
    <t>CARRIERES SOUS POISSY</t>
  </si>
  <si>
    <t xml:space="preserve">MORAINVILLIERS  </t>
  </si>
  <si>
    <t>ORGEVAL</t>
  </si>
  <si>
    <t xml:space="preserve">VILLENNES SUR SEINE  </t>
  </si>
  <si>
    <t>CHANTELOUP LES VIGNES</t>
  </si>
  <si>
    <t xml:space="preserve">MAURECOURT </t>
  </si>
  <si>
    <t xml:space="preserve">MEDAN </t>
  </si>
  <si>
    <t xml:space="preserve">TRIEL SUR SEINE </t>
  </si>
  <si>
    <t>VERNOUILLET</t>
  </si>
  <si>
    <t>CHATOU</t>
  </si>
  <si>
    <t>HOUILLES</t>
  </si>
  <si>
    <t xml:space="preserve">ABLIS </t>
  </si>
  <si>
    <t xml:space="preserve">ALLAINVILLE AUX BOIS </t>
  </si>
  <si>
    <t>BOINVILLE LE GAILLARD</t>
  </si>
  <si>
    <t xml:space="preserve">BONNELLES  </t>
  </si>
  <si>
    <t>BULLION</t>
  </si>
  <si>
    <t xml:space="preserve">CERNAY LA VILLE </t>
  </si>
  <si>
    <t xml:space="preserve">CHEVREUSE  </t>
  </si>
  <si>
    <t>CLAIREFONTAINE EN YVELINES</t>
  </si>
  <si>
    <t xml:space="preserve">COIGNIERES </t>
  </si>
  <si>
    <t>DAMPIERRE EN YVELINES</t>
  </si>
  <si>
    <t xml:space="preserve">LA CELLE LES BORDES  </t>
  </si>
  <si>
    <t>LE PERRAY EN YVELINES</t>
  </si>
  <si>
    <t>LES ESSARTS LE ROI</t>
  </si>
  <si>
    <t>LEVIS ST NOM</t>
  </si>
  <si>
    <t>LONGVILLIERS</t>
  </si>
  <si>
    <t>PONTHEVRARD</t>
  </si>
  <si>
    <t>PRUNAY EN YVELINES</t>
  </si>
  <si>
    <t>ROCHEFORT EN YVELINES</t>
  </si>
  <si>
    <t>SENLISSE</t>
  </si>
  <si>
    <t>SONCHAMP</t>
  </si>
  <si>
    <t>ST ARNOULT EN YVELINES</t>
  </si>
  <si>
    <t xml:space="preserve">ST LAMBERT DES BOIS  </t>
  </si>
  <si>
    <t xml:space="preserve">ST MARTIN DE BRETHENCOURT </t>
  </si>
  <si>
    <t>ST REMY LES CHEVREUSE</t>
  </si>
  <si>
    <t xml:space="preserve">STE MESME  </t>
  </si>
  <si>
    <t>ACHERES</t>
  </si>
  <si>
    <t xml:space="preserve">ELANCOURT  </t>
  </si>
  <si>
    <t>LA VERRIERE</t>
  </si>
  <si>
    <t>LE MESNIL ST DENIS</t>
  </si>
  <si>
    <t>MAUREPAS</t>
  </si>
  <si>
    <t xml:space="preserve">GUYANCOURT </t>
  </si>
  <si>
    <t>MAGNY LES HAMEAUX</t>
  </si>
  <si>
    <t>VOISINS LE BRETONNEUX</t>
  </si>
  <si>
    <t>BOUGIVAL</t>
  </si>
  <si>
    <t>LA CELLE ST CLOUD</t>
  </si>
  <si>
    <t>BAILLY</t>
  </si>
  <si>
    <t>CROISSY SUR SEINE</t>
  </si>
  <si>
    <t>L ETANG LA VILLE</t>
  </si>
  <si>
    <t>LE PECQ</t>
  </si>
  <si>
    <t>LE PORT MARLY</t>
  </si>
  <si>
    <t>MARLY LE ROI</t>
  </si>
  <si>
    <t>NOISY LE ROI</t>
  </si>
  <si>
    <t xml:space="preserve">CARRIERES SUR SEINE  </t>
  </si>
  <si>
    <t>LE MESNIL LE ROI</t>
  </si>
  <si>
    <t xml:space="preserve">LE VESINET </t>
  </si>
  <si>
    <t>MAISONS LAFFITTE</t>
  </si>
  <si>
    <t xml:space="preserve">MONTESSON  </t>
  </si>
  <si>
    <t>LES MUREAUX</t>
  </si>
  <si>
    <t xml:space="preserve">MANTES LA JOLIE </t>
  </si>
  <si>
    <t>ARNOUVILLE LES MANTES</t>
  </si>
  <si>
    <t>AUFFREVILLE BRASSEUIL</t>
  </si>
  <si>
    <t xml:space="preserve">BOINVILLE EN MANTOIS </t>
  </si>
  <si>
    <t>BOINVILLIERS</t>
  </si>
  <si>
    <t>BOISSY MAUVOISIN</t>
  </si>
  <si>
    <t>BREUIL BOIS ROBERT</t>
  </si>
  <si>
    <t>BREVAL</t>
  </si>
  <si>
    <t>DAMMARTIN EN SERVE</t>
  </si>
  <si>
    <t>DROCOURT</t>
  </si>
  <si>
    <t>FOLLAINVILLE DENNEMONT</t>
  </si>
  <si>
    <t>FONTENAY ST PERE</t>
  </si>
  <si>
    <t>GOUSSONVILLE</t>
  </si>
  <si>
    <t xml:space="preserve">GUERVILLE  </t>
  </si>
  <si>
    <t>GUITRANCOURT</t>
  </si>
  <si>
    <t xml:space="preserve">HARGEVILLE </t>
  </si>
  <si>
    <t xml:space="preserve">ISSOU </t>
  </si>
  <si>
    <t>LONGNES</t>
  </si>
  <si>
    <t xml:space="preserve">MANTES LA VILLE </t>
  </si>
  <si>
    <t>MONDREVILLE</t>
  </si>
  <si>
    <t>PORCHEVILLE</t>
  </si>
  <si>
    <t xml:space="preserve">ROSAY </t>
  </si>
  <si>
    <t xml:space="preserve">ST ILLIERS LA VILLE  </t>
  </si>
  <si>
    <t>ST ILLIERS LE BOIS</t>
  </si>
  <si>
    <t xml:space="preserve">TILLY </t>
  </si>
  <si>
    <t xml:space="preserve">VERT  </t>
  </si>
  <si>
    <t>VILLETTE</t>
  </si>
  <si>
    <t>GUERNES</t>
  </si>
  <si>
    <t xml:space="preserve">LIMAY </t>
  </si>
  <si>
    <t xml:space="preserve">ST MARTIN LA GARENNE </t>
  </si>
  <si>
    <t xml:space="preserve">BRUEIL EN VEXIN </t>
  </si>
  <si>
    <t>EVECQUEMONT</t>
  </si>
  <si>
    <t>GARGENVILLE</t>
  </si>
  <si>
    <t>HARDRICOURT</t>
  </si>
  <si>
    <t xml:space="preserve">JAMBVILLE  </t>
  </si>
  <si>
    <t>JUZIERS</t>
  </si>
  <si>
    <t>LAINVILLE EN VEXIN</t>
  </si>
  <si>
    <t>MEULAN EN YVELINES</t>
  </si>
  <si>
    <t xml:space="preserve">MEZY SUR SEINE  </t>
  </si>
  <si>
    <t>MONTALET LE BOIS</t>
  </si>
  <si>
    <t>SAILLY</t>
  </si>
  <si>
    <t>TESSANCOURT SUR AUBETTE</t>
  </si>
  <si>
    <t xml:space="preserve">VAUX SUR SEINE  </t>
  </si>
  <si>
    <t>VERNEUIL SUR SEINE</t>
  </si>
  <si>
    <t>MONTIGNY LE BRETONNEUX</t>
  </si>
  <si>
    <t xml:space="preserve">LES CLAYES SOUS BOIS </t>
  </si>
  <si>
    <t>PLAISIR</t>
  </si>
  <si>
    <t>THIVERVAL GRIGNON</t>
  </si>
  <si>
    <t>CHAVENAY</t>
  </si>
  <si>
    <t xml:space="preserve">CRESPIERES </t>
  </si>
  <si>
    <t>FEUCHEROLLES</t>
  </si>
  <si>
    <t>POISSY</t>
  </si>
  <si>
    <t>ST NOM LA BRETECHE</t>
  </si>
  <si>
    <t xml:space="preserve">ADAINVILLE </t>
  </si>
  <si>
    <t xml:space="preserve">AUFFARGIS  </t>
  </si>
  <si>
    <t xml:space="preserve">BAZOCHES SUR GUYONNE </t>
  </si>
  <si>
    <t xml:space="preserve">BOURDONNE  </t>
  </si>
  <si>
    <t>CONDE SUR VESGRE</t>
  </si>
  <si>
    <t>EMANCE</t>
  </si>
  <si>
    <t>GALLUIS</t>
  </si>
  <si>
    <t>GAMBAIS</t>
  </si>
  <si>
    <t>GAZERAN</t>
  </si>
  <si>
    <t xml:space="preserve">GROSROUVRE </t>
  </si>
  <si>
    <t>HERMERAY</t>
  </si>
  <si>
    <t>LA HAUTEVILLE</t>
  </si>
  <si>
    <t>LE TREMBLAY SUR MAULDRE</t>
  </si>
  <si>
    <t xml:space="preserve">LES BREVIAIRES  </t>
  </si>
  <si>
    <t>LES MESNULS</t>
  </si>
  <si>
    <t xml:space="preserve">MAREIL LE GUYON </t>
  </si>
  <si>
    <t xml:space="preserve">MERE  </t>
  </si>
  <si>
    <t>MITTAINVILLE</t>
  </si>
  <si>
    <t>MONTFORT L AMAURY</t>
  </si>
  <si>
    <t>ORCEMONT</t>
  </si>
  <si>
    <t>ORPHIN</t>
  </si>
  <si>
    <t xml:space="preserve">POIGNY LA FORET </t>
  </si>
  <si>
    <t>RAIZEUX</t>
  </si>
  <si>
    <t>RAMBOUILLET</t>
  </si>
  <si>
    <t>ST HILARION</t>
  </si>
  <si>
    <t xml:space="preserve">ST LEGER EN YVELINES </t>
  </si>
  <si>
    <t>ST REMY L HONORE</t>
  </si>
  <si>
    <t>VIEILLE EGLISE EN YVELINES</t>
  </si>
  <si>
    <t xml:space="preserve">BENNECOURT </t>
  </si>
  <si>
    <t xml:space="preserve">BLARU </t>
  </si>
  <si>
    <t xml:space="preserve">BONNIERES SUR SEINE  </t>
  </si>
  <si>
    <t>BUCHELAY</t>
  </si>
  <si>
    <t>CHAUFOUR LES BONNIERES</t>
  </si>
  <si>
    <t>CRAVENT</t>
  </si>
  <si>
    <t>FONTENAY MAUVOISIN</t>
  </si>
  <si>
    <t>FRENEUSE</t>
  </si>
  <si>
    <t xml:space="preserve">GOMMECOURT </t>
  </si>
  <si>
    <t xml:space="preserve">JOUY MAUVOISIN  </t>
  </si>
  <si>
    <t xml:space="preserve">LA VILLENEUVE EN CHEVRIE  </t>
  </si>
  <si>
    <t>LIMETZ VILLEZ</t>
  </si>
  <si>
    <t>LOMMOYE</t>
  </si>
  <si>
    <t>MAGNANVILLE</t>
  </si>
  <si>
    <t xml:space="preserve">MERICOURT  </t>
  </si>
  <si>
    <t>MOISSON</t>
  </si>
  <si>
    <t xml:space="preserve">MOUSSEAUX SUR SEINE  </t>
  </si>
  <si>
    <t>PERDREAUVILLE</t>
  </si>
  <si>
    <t xml:space="preserve">ROSNY SUR SEINE </t>
  </si>
  <si>
    <t>SOINDRES</t>
  </si>
  <si>
    <t>SARTROUVILLE</t>
  </si>
  <si>
    <t xml:space="preserve">AIGREMONT  </t>
  </si>
  <si>
    <t xml:space="preserve">CHAMBOURCY </t>
  </si>
  <si>
    <t>MAREIL MARLY</t>
  </si>
  <si>
    <t>ST GERMAIN EN LAYE</t>
  </si>
  <si>
    <t>TRAPPES</t>
  </si>
  <si>
    <t>BUC</t>
  </si>
  <si>
    <t>CHATEAUFORT</t>
  </si>
  <si>
    <t>JOUY EN JOSAS</t>
  </si>
  <si>
    <t>LES LOGES EN JOSAS</t>
  </si>
  <si>
    <t>TOUSSUS LE NOBLE</t>
  </si>
  <si>
    <t xml:space="preserve">VELIZY VILLACOUBLAY  </t>
  </si>
  <si>
    <t>VIROFLAY</t>
  </si>
  <si>
    <t xml:space="preserve">VERSAILLES </t>
  </si>
  <si>
    <t>Prénom</t>
  </si>
  <si>
    <t>Niveau</t>
  </si>
  <si>
    <t>Classe</t>
  </si>
  <si>
    <t>Groupe de natation</t>
  </si>
  <si>
    <t>sexe</t>
  </si>
  <si>
    <t>date de naissance</t>
  </si>
  <si>
    <t>Cycle</t>
  </si>
  <si>
    <t>Equilibre</t>
  </si>
  <si>
    <t>Immersion Respiration</t>
  </si>
  <si>
    <t>Déplacement Propulsion</t>
  </si>
  <si>
    <t>CE1</t>
  </si>
  <si>
    <t>CE2</t>
  </si>
  <si>
    <t>CM2</t>
  </si>
  <si>
    <t>CM1</t>
  </si>
  <si>
    <t>CP</t>
  </si>
  <si>
    <t xml:space="preserve"> </t>
  </si>
  <si>
    <t>Si la piscine fréquentée ne figure pas, ajoutez-la ci-dessous, puis sélectionnez-la ci-dessus en fin de liste.</t>
  </si>
  <si>
    <t>Circonscription : AUBERGENVILLE</t>
  </si>
  <si>
    <t>Circonscription : POISSY</t>
  </si>
  <si>
    <t>Circonscription : VELIZY VILLACOUBLAY</t>
  </si>
  <si>
    <t>Circonscription : MEULAN</t>
  </si>
  <si>
    <t>Circonscription : TRAPPES</t>
  </si>
  <si>
    <t>Circonscription : ST GERMAIN</t>
  </si>
  <si>
    <t>Circonscription : MANTES LA JOLIE II</t>
  </si>
  <si>
    <t>Circonscription : PLAISIR</t>
  </si>
  <si>
    <t>Circonscription : LES MUREAUX</t>
  </si>
  <si>
    <t>Circonscription : MANTES LA VILLE</t>
  </si>
  <si>
    <t>Circonscription : MANTES LA JOLIE I</t>
  </si>
  <si>
    <t>Circonscription : LE PECQ-MARLY</t>
  </si>
  <si>
    <t>Circonscription : BOIS D'ARCY</t>
  </si>
  <si>
    <t>Circonscription : CONFLANS STE HONORINE</t>
  </si>
  <si>
    <t>Circonscription : ELANCOURT</t>
  </si>
  <si>
    <t>Circonscription : CHATOU</t>
  </si>
  <si>
    <t>Circonscription : CHEVREUSE</t>
  </si>
  <si>
    <t>Circonscription : CARRIERES SOUS POISSY</t>
  </si>
  <si>
    <t>Circonscription : RAMBOUILLET</t>
  </si>
  <si>
    <t>Circonscription : BEYNES</t>
  </si>
  <si>
    <t>Circonscription : ROSNY SUR SEINE</t>
  </si>
  <si>
    <t>Circonscription : SARTROUVILLE</t>
  </si>
  <si>
    <t>Circonscription : LE VESINET</t>
  </si>
  <si>
    <t>Circonscription : CHANTELOUP LES VIGNES</t>
  </si>
  <si>
    <t>Circonscription : ASH 2 YVELINES</t>
  </si>
  <si>
    <t>Circonscription : VERSAILLES</t>
  </si>
  <si>
    <t xml:space="preserve">    Sélectionnez l'UAI de l'école dans la liste :</t>
  </si>
  <si>
    <t xml:space="preserve">    Sélectionnez la piscine dans la liste :</t>
  </si>
  <si>
    <t xml:space="preserve">Choisissez le nombre de groupes de natation (1 à 8) : </t>
  </si>
  <si>
    <t>Niveau 2</t>
  </si>
  <si>
    <t xml:space="preserve">Niveau 3 </t>
  </si>
  <si>
    <t>Niveau 4</t>
  </si>
  <si>
    <t>Niveau 5</t>
  </si>
  <si>
    <t>Niveau 6</t>
  </si>
  <si>
    <t>Sexe</t>
  </si>
  <si>
    <t xml:space="preserve">Prénom : </t>
  </si>
  <si>
    <t xml:space="preserve">Nom : </t>
  </si>
  <si>
    <t>Entrée dans l’eau</t>
  </si>
  <si>
    <t>Entrer dans l’eau en descendant par l’échelle</t>
  </si>
  <si>
    <t>Immerger partiellement la tête</t>
  </si>
  <si>
    <t>Se laisser flotter, avec l'aide d'une ou deux frites ou d'un appui stable</t>
  </si>
  <si>
    <t>Se déplacer sur une quinzaine de mètres dans l'eau, le long du mur, en prenant appui dessus</t>
  </si>
  <si>
    <t>Entrer dans l’eau en sautant avec ou sans aide à la flottaison
(frite ou perche)</t>
  </si>
  <si>
    <t>Immerger totalement la tête, avec ou sans appui</t>
  </si>
  <si>
    <t xml:space="preserve">Entrer dans l’eau en sautant  sans aide </t>
  </si>
  <si>
    <t>Se déplacer brièvement sous l'eau pour passer sous un objet flottant</t>
  </si>
  <si>
    <t>Se laisser flotter un instant, sans bouger, sans aide à la flottaison</t>
  </si>
  <si>
    <t>Se déplacer sur une quinzaine de mètres, sans aide à la flottaison et sans reprise d'appui</t>
  </si>
  <si>
    <t>Aller chercher un objet au fond du bassin, 
avec ou sans aide, en immersion complète</t>
  </si>
  <si>
    <t>Rester immobile sur place 5 à 10 secondes avant de regagner le bord du bassin</t>
  </si>
  <si>
    <t>Sauter ou plonger dans le grand bain à partir d'un plot</t>
  </si>
  <si>
    <t xml:space="preserve">Se déplacer 30 m : 15 mètres sur le ventre et 15 mètres  sur le dos </t>
  </si>
  <si>
    <t>Se déplacer sur une quinzaine de mètres, sans appui au mur, avec une aide à la flottaison</t>
  </si>
  <si>
    <t>Aller chercher un objet lesté au fond du bassin (1m60) à la suite d'un plongeon canard</t>
  </si>
  <si>
    <t>Entrer dans l'eau sans aide, en roulant (tapis) ou en glissant tête la première (toboggan)</t>
  </si>
  <si>
    <t>Sélection des fiches à imprimer</t>
  </si>
  <si>
    <t>Actions enchainées sans reprise d'appui</t>
  </si>
  <si>
    <t>Niveau1</t>
  </si>
  <si>
    <t>Entrée</t>
  </si>
  <si>
    <t>Immersion</t>
  </si>
  <si>
    <t xml:space="preserve">Déplacement </t>
  </si>
  <si>
    <t>FICHE D'EVALUATION</t>
  </si>
  <si>
    <t>Groupe</t>
  </si>
  <si>
    <t>?</t>
  </si>
  <si>
    <t>Filtres</t>
  </si>
  <si>
    <t>35 noms maximum sur une seule page</t>
  </si>
  <si>
    <t>1 nom par page, 
20 pages</t>
  </si>
  <si>
    <t>Prénom :</t>
  </si>
  <si>
    <t>Nom :</t>
  </si>
  <si>
    <t>Titre :</t>
  </si>
  <si>
    <t>Parcours à réaliser en continuité, sans reprise d'appuis au bord du bassin et sans lunettes</t>
  </si>
  <si>
    <t>Entrer dans l'eau en chute arrière</t>
  </si>
  <si>
    <t>Se déplacer sur le ventre 15 m</t>
  </si>
  <si>
    <t>Se déplacer sur le dos 15m</t>
  </si>
  <si>
    <t>Effectuer un surplace au signal</t>
  </si>
  <si>
    <t>Franchir obstacle en immersion</t>
  </si>
  <si>
    <t>1/2 tour, passer en position dorsale</t>
  </si>
  <si>
    <t>Se retourner sur le ventre</t>
  </si>
  <si>
    <t>fiches sont sélectionnées</t>
  </si>
  <si>
    <t>Niveau 1</t>
  </si>
  <si>
    <t>Déplacement</t>
  </si>
  <si>
    <t>Date</t>
  </si>
  <si>
    <t>Lieu</t>
  </si>
  <si>
    <t>Compétences acquises en natation</t>
  </si>
  <si>
    <t>Saisie des élèves ?</t>
  </si>
  <si>
    <t>Saisie des groupes ?</t>
  </si>
  <si>
    <t>ENCHAINEMENT VALIDÉ</t>
  </si>
  <si>
    <t>Evaluateur ?</t>
  </si>
  <si>
    <t xml:space="preserve">Immersion </t>
  </si>
  <si>
    <t/>
  </si>
  <si>
    <t>A</t>
  </si>
  <si>
    <t>date de naissance :</t>
  </si>
  <si>
    <t>(parcours de capacités, connaissances et attitudes).</t>
  </si>
  <si>
    <t>validé</t>
  </si>
  <si>
    <t>Respiration</t>
  </si>
  <si>
    <r>
      <rPr>
        <sz val="11"/>
        <color theme="1"/>
        <rFont val="Calibri"/>
        <family val="2"/>
        <scheme val="minor"/>
      </rPr>
      <t>NIVEAU 6</t>
    </r>
    <r>
      <rPr>
        <sz val="9"/>
        <color theme="1"/>
        <rFont val="Calibri"/>
        <family val="2"/>
        <scheme val="minor"/>
      </rPr>
      <t xml:space="preserve">
(grande profondeur)</t>
    </r>
  </si>
  <si>
    <t>COMPETENCES EN NATATION</t>
  </si>
  <si>
    <r>
      <t xml:space="preserve">NIVEAU 4
</t>
    </r>
    <r>
      <rPr>
        <sz val="8"/>
        <color theme="1"/>
        <rFont val="Calibri"/>
        <family val="2"/>
        <scheme val="minor"/>
      </rPr>
      <t>(moyenne ou grande profondeur)</t>
    </r>
  </si>
  <si>
    <r>
      <t xml:space="preserve">NIVEAU 2
</t>
    </r>
    <r>
      <rPr>
        <sz val="8"/>
        <color theme="1"/>
        <rFont val="Calibri"/>
        <family val="2"/>
        <scheme val="minor"/>
      </rPr>
      <t>(petite ou moyenne profondeur)</t>
    </r>
  </si>
  <si>
    <r>
      <t xml:space="preserve">NIVEAU 1
</t>
    </r>
    <r>
      <rPr>
        <sz val="8"/>
        <color theme="1"/>
        <rFont val="Calibri"/>
        <family val="2"/>
        <scheme val="minor"/>
      </rPr>
      <t>(petite ou moyenne profondeur)</t>
    </r>
  </si>
  <si>
    <t>Se laisser flotter sans bouger, avec  l'aide d'un appui instable</t>
  </si>
  <si>
    <t>Faire l'étoile de mer sur le ventre et sur le dosavec éventuellement une reprise d'appui entre les deux</t>
  </si>
  <si>
    <t>Se déplacer sur 15 m allongé sur le ventre ou sur le dos, sans aide à la flottaison et sans reprise d'appui</t>
  </si>
  <si>
    <t>Enchaîner au moins un équilibre en position horizontale (étoile de mer 5s) et un équilibre en position verticale (5s), sans reprise d'appui entre les deux.</t>
  </si>
  <si>
    <t>Parcours à réaliser en continuité, sans reprise d'appuis au bord du bassin et sans lunettes :</t>
  </si>
  <si>
    <t xml:space="preserve">⑥ faire demi-tour sans reprise d'appuis et passer d'une position ventrale à une position dorsale </t>
  </si>
  <si>
    <t xml:space="preserve">⑨ se retourner sur le ventre pour franchir à nouveau l'obstacle en immersion complète </t>
  </si>
  <si>
    <t>Connaissances et attitudes :</t>
  </si>
  <si>
    <t>Savoir identifier la personne responsable de la surveillance à alerter en cas de problème</t>
  </si>
  <si>
    <t>Groupe 1</t>
  </si>
  <si>
    <t>Groupe 2</t>
  </si>
  <si>
    <r>
      <rPr>
        <sz val="8"/>
        <color theme="1"/>
        <rFont val="Calibri"/>
        <family val="2"/>
      </rPr>
      <t xml:space="preserve">⑥ </t>
    </r>
    <r>
      <rPr>
        <sz val="8"/>
        <color theme="1"/>
        <rFont val="Calibri"/>
        <family val="2"/>
        <scheme val="minor"/>
      </rPr>
      <t xml:space="preserve">faire demi-tour sans reprise d'appuis et passer d'une position ventrale à une position dorsale </t>
    </r>
  </si>
  <si>
    <r>
      <rPr>
        <sz val="8"/>
        <color theme="1"/>
        <rFont val="Calibri"/>
        <family val="2"/>
      </rPr>
      <t xml:space="preserve">⑨ </t>
    </r>
    <r>
      <rPr>
        <sz val="8"/>
        <color theme="1"/>
        <rFont val="Calibri"/>
        <family val="2"/>
        <scheme val="minor"/>
      </rPr>
      <t xml:space="preserve">se retourner sur le ventre pour franchir à nouveau l'obstacle en immersion complète </t>
    </r>
  </si>
  <si>
    <t>Signature du directeur</t>
  </si>
  <si>
    <t xml:space="preserve">le </t>
  </si>
  <si>
    <t>signature</t>
  </si>
  <si>
    <t>certifient que l'élève :</t>
  </si>
  <si>
    <t>Le professeur des écoles et le professionnel agréé désignés ci-dessous</t>
  </si>
  <si>
    <t xml:space="preserve">  le </t>
  </si>
  <si>
    <t xml:space="preserve">  signature</t>
  </si>
  <si>
    <t xml:space="preserve">  Cachet de l'école</t>
  </si>
  <si>
    <t>Photo</t>
  </si>
  <si>
    <t xml:space="preserve">  Signatures du professionnel agréé et du professeur des écoles</t>
  </si>
  <si>
    <t>PE</t>
  </si>
  <si>
    <t>MNS</t>
  </si>
  <si>
    <t>Entrer dans l'eau en effectuant une bascule avant</t>
  </si>
  <si>
    <t>Effectuer un déplacement orienté en immersion (sans lunettes)</t>
  </si>
  <si>
    <t>Se déplacer sur 20 mètres, 10 mètres sur le ventre et 10 mètres sur le dos</t>
  </si>
  <si>
    <t>Niveau 3</t>
  </si>
  <si>
    <r>
      <t xml:space="preserve">NIVEAU 3 
</t>
    </r>
    <r>
      <rPr>
        <sz val="9"/>
        <color theme="1"/>
        <rFont val="Calibri"/>
        <family val="2"/>
        <scheme val="minor"/>
      </rPr>
      <t>(moyenne profondeur)</t>
    </r>
  </si>
  <si>
    <r>
      <t xml:space="preserve"> NIVEAU 5
</t>
    </r>
    <r>
      <rPr>
        <sz val="9"/>
        <color theme="1"/>
        <rFont val="Calibri"/>
        <family val="2"/>
        <scheme val="minor"/>
      </rPr>
      <t>(grande profondeur)</t>
    </r>
  </si>
  <si>
    <t>UAI - identifiant</t>
  </si>
  <si>
    <t>Ecole élémentaire Léonard de Vinci</t>
  </si>
  <si>
    <t>Ecole maternelle Julienne et René Volat</t>
  </si>
  <si>
    <t>Ecole élémentaire de la Forêt</t>
  </si>
  <si>
    <t>Ecole maternelle A. Bernard</t>
  </si>
  <si>
    <t>Ecole maternelle Gérard Reillon</t>
  </si>
  <si>
    <t>Ecole maternelle Simone Veil</t>
  </si>
  <si>
    <t>GAILLON SUR MONTCIENT</t>
  </si>
  <si>
    <t>0783708G</t>
  </si>
  <si>
    <t>Ecole élémentaire Jeanne Couvry</t>
  </si>
  <si>
    <t>Ecole élémentaire Henri Barlet</t>
  </si>
  <si>
    <t>Ecole maternelle Lucien Waterlot</t>
  </si>
  <si>
    <t>Ecole élémentaire JulCochin</t>
  </si>
  <si>
    <t>LE CHESNAY ROCQUENCOURT</t>
  </si>
  <si>
    <t>0783783N</t>
  </si>
  <si>
    <t>Ecole maternelle Caroline Aigle</t>
  </si>
  <si>
    <t>Ecole élémentaire Jacqueline Auriol</t>
  </si>
  <si>
    <t>0783694S</t>
  </si>
  <si>
    <t>Ecole élémentaire Maurice Quettier</t>
  </si>
  <si>
    <t>LOUVECIENNES</t>
  </si>
  <si>
    <t>0783712L</t>
  </si>
  <si>
    <t>Ecole maternelle Albert Uderzo</t>
  </si>
  <si>
    <t>Ecole élémentaire Guy de Maupassant</t>
  </si>
  <si>
    <t>Ecole maternelle Guy de Maupassant</t>
  </si>
  <si>
    <t>Ecole maternelle les Sorbiers</t>
  </si>
  <si>
    <t>NOTRE DAME DE LA MER</t>
  </si>
  <si>
    <t>OINVILLE SUR MONTCIENT</t>
  </si>
  <si>
    <t>Ecole élémentaire Les Sablons</t>
  </si>
  <si>
    <t>0783749B</t>
  </si>
  <si>
    <t>Ecole élémentaire Gambetta</t>
  </si>
  <si>
    <t>0783784P</t>
  </si>
  <si>
    <t>Ecole élémentaire Foch</t>
  </si>
  <si>
    <t>Ecole élémentaire Michel Etienne Turgot</t>
  </si>
  <si>
    <t>0783696U</t>
  </si>
  <si>
    <t>Ecole élémentaire Jacqueline de Romilly</t>
  </si>
  <si>
    <t>0783714N</t>
  </si>
  <si>
    <t>0783695T</t>
  </si>
  <si>
    <t>Ecole maternelle René Dorme</t>
  </si>
  <si>
    <t>0783815Y</t>
  </si>
  <si>
    <t>Ecole élémentaire Simone Veil</t>
  </si>
  <si>
    <t>Ecole élémentaire Village de Montreuil</t>
  </si>
  <si>
    <t>0783785R</t>
  </si>
  <si>
    <t>Ecole élémentaire Jacqueline Fleury</t>
  </si>
  <si>
    <t>0783756J</t>
  </si>
  <si>
    <t>Ecole élémentaire Hauts des Moulins</t>
  </si>
  <si>
    <t>0783780K</t>
  </si>
  <si>
    <t>Circonscription : LA CELLE ST CLOUD LE CHESNAY</t>
  </si>
  <si>
    <t>Circonscription : GUYANCOURT-MONTIGNY</t>
  </si>
  <si>
    <t>maîtrise le savoir-nager défini par l'arrêté du 28 février 2022</t>
  </si>
  <si>
    <t>ASNS</t>
  </si>
  <si>
    <t>Attestation scolaire du savoir nager en sécurité</t>
  </si>
  <si>
    <t>Liste pour évaluation ou pour ASNS :</t>
  </si>
  <si>
    <t>Bilan des compétences ou Attestation Scolaire du Savoir Nager en Securité:</t>
  </si>
  <si>
    <t>Attestation Scolaire du Savoir Nager en Sécurité (ASNS)</t>
  </si>
  <si>
    <t>① À partir du bord de la piscine, entrer dans l'eau en chute arrière.</t>
  </si>
  <si>
    <r>
      <rPr>
        <sz val="8"/>
        <color theme="1"/>
        <rFont val="Calibri"/>
        <family val="2"/>
      </rPr>
      <t xml:space="preserve">② </t>
    </r>
    <r>
      <rPr>
        <sz val="8"/>
        <color theme="1"/>
        <rFont val="Calibri"/>
        <family val="2"/>
        <scheme val="minor"/>
      </rPr>
      <t>Se déplacer sur une distance de 3,5 m en direction d'un obstacle.</t>
    </r>
  </si>
  <si>
    <r>
      <rPr>
        <sz val="8"/>
        <color theme="1"/>
        <rFont val="Calibri"/>
        <family val="2"/>
      </rPr>
      <t xml:space="preserve">③ </t>
    </r>
    <r>
      <rPr>
        <sz val="8"/>
        <color theme="1"/>
        <rFont val="Calibri"/>
        <family val="2"/>
        <scheme val="minor"/>
      </rPr>
      <t>Franchir en immersion complète l'obstacle sur une distance de 1,5 m.</t>
    </r>
  </si>
  <si>
    <r>
      <rPr>
        <sz val="8"/>
        <color theme="1"/>
        <rFont val="Calibri"/>
        <family val="2"/>
      </rPr>
      <t xml:space="preserve">④ </t>
    </r>
    <r>
      <rPr>
        <sz val="8"/>
        <color theme="1"/>
        <rFont val="Calibri"/>
        <family val="2"/>
        <scheme val="minor"/>
      </rPr>
      <t>Se déplacer sur le ventre sur une distance de 15 m.</t>
    </r>
  </si>
  <si>
    <r>
      <rPr>
        <sz val="8"/>
        <color theme="1"/>
        <rFont val="Calibri"/>
        <family val="2"/>
      </rPr>
      <t xml:space="preserve">⑤ </t>
    </r>
    <r>
      <rPr>
        <sz val="8"/>
        <color theme="1"/>
        <rFont val="Calibri"/>
        <family val="2"/>
        <scheme val="minor"/>
      </rPr>
      <t>Au cours de ce déplacement, au signal sonore, réaliser un surplace vertical pendant 15 secondes puis reprendre le déplacement pour terminer la distance des 20 m.</t>
    </r>
  </si>
  <si>
    <r>
      <rPr>
        <sz val="8"/>
        <color theme="1"/>
        <rFont val="Calibri"/>
        <family val="2"/>
      </rPr>
      <t xml:space="preserve">⑦ </t>
    </r>
    <r>
      <rPr>
        <sz val="8"/>
        <color theme="1"/>
        <rFont val="Calibri"/>
        <family val="2"/>
        <scheme val="minor"/>
      </rPr>
      <t>Se déplacer sur le dos sur une distance de 20 m.</t>
    </r>
  </si>
  <si>
    <t>⑧ Au cours de ce déplacement, au signal sonore réaliser un surplace en position horizontale dorsale pendant 15 secondes, puis reprendre le déplacement pour terminer la distance des 20 m.</t>
  </si>
  <si>
    <t>⑩ Se déplacer sur le ventre pour revenir au point de départ.</t>
  </si>
  <si>
    <t>⑪ S'ancrer de manière sécurisée sur un élément fixe et stable.</t>
  </si>
  <si>
    <t>Centre aquatique intercommunal</t>
  </si>
  <si>
    <t>ATTESTATION SCOLAIRE du SAVOIR NAGER EN SECURITE</t>
  </si>
  <si>
    <t>Note de service du 28-2-2022, BO n°9 du 3 mars 2022</t>
  </si>
  <si>
    <t>② Se déplacer sur une distance de 3,5 m en direction d'un obstacle.</t>
  </si>
  <si>
    <t>③ Franchir en immersion complète l'obstacle sur une distance de 1,5 m.</t>
  </si>
  <si>
    <t>④ Se déplacer sur le ventre sur une distance de 15 m.</t>
  </si>
  <si>
    <t>⑤ Au cours de ce déplacement, au signal sonore, réaliser un surplace vertical pendant 15 secondes puis reprendre le déplacement pour terminer la distance des 20 m.</t>
  </si>
  <si>
    <t>⑦ Se déplacer sur le dos sur une distance de 20 m.</t>
  </si>
  <si>
    <t>Connaître et respecter les règles de base liées à l'hygiène et la sécurité dans un établissement de bains ou un espace surveillé</t>
  </si>
  <si>
    <t>Savoir identifier les environnements et les circonstances pour lesquels I'ASNS permet d'évoluer en sécurité</t>
  </si>
  <si>
    <t>Attestation scolaire du savoir-nager en sécurité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</si>
</sst>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EFFFFF"/>
      <name val="Calibri"/>
      <family val="2"/>
      <scheme val="minor"/>
    </font>
    <font>
      <sz val="11"/>
      <color rgb="FFEFFFFF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indexed="81"/>
      <name val="Calibri"/>
      <family val="2"/>
      <scheme val="minor"/>
    </font>
    <font>
      <sz val="16"/>
      <color indexed="8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2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1"/>
      <color theme="1"/>
      <name val="Cambria"/>
      <family val="1"/>
      <scheme val="major"/>
    </font>
    <font>
      <sz val="36"/>
      <color theme="1"/>
      <name val="Arial Rounded MT Bold"/>
      <family val="2"/>
    </font>
    <font>
      <sz val="18"/>
      <color indexed="81"/>
      <name val="Calibri"/>
      <family val="2"/>
      <scheme val="minor"/>
    </font>
    <font>
      <sz val="24"/>
      <color theme="1"/>
      <name val="Arial Rounded MT Bold"/>
      <family val="2"/>
    </font>
    <font>
      <sz val="9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Brush Script MT"/>
      <family val="4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</font>
    <font>
      <sz val="12"/>
      <color theme="1"/>
      <name val="Arial"/>
      <family val="2"/>
    </font>
    <font>
      <sz val="26"/>
      <color theme="1"/>
      <name val="Arial Rounded MT Bold"/>
      <family val="2"/>
    </font>
    <font>
      <i/>
      <sz val="14"/>
      <color theme="1"/>
      <name val="Calibri"/>
      <family val="2"/>
      <scheme val="minor"/>
    </font>
    <font>
      <sz val="16"/>
      <color theme="1"/>
      <name val="Arial Narrow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  <fill>
      <patternFill patternType="gray125">
        <bgColor theme="0"/>
      </patternFill>
    </fill>
    <fill>
      <patternFill patternType="gray125">
        <fgColor rgb="FFFF0000"/>
        <bgColor theme="0"/>
      </patternFill>
    </fill>
    <fill>
      <patternFill patternType="gray125">
        <fgColor rgb="FFFF0000"/>
        <bgColor rgb="FFEFFFFF"/>
      </patternFill>
    </fill>
    <fill>
      <patternFill patternType="gray125">
        <fgColor rgb="FFFF0000"/>
      </patternFill>
    </fill>
    <fill>
      <patternFill patternType="solid">
        <fgColor indexed="54"/>
        <bgColor indexed="23"/>
      </patternFill>
    </fill>
    <fill>
      <patternFill patternType="solid">
        <fgColor indexed="9"/>
        <bgColor indexed="26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1">
    <xf numFmtId="0" fontId="0" fillId="0" borderId="0"/>
  </cellStyleXfs>
  <cellXfs count="4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ont="1" applyFill="1"/>
    <xf numFmtId="0" fontId="3" fillId="3" borderId="0" xfId="0" applyFont="1" applyFill="1"/>
    <xf numFmtId="0" fontId="0" fillId="0" borderId="0" xfId="0"/>
    <xf numFmtId="0" fontId="2" fillId="0" borderId="0" xfId="0" applyFont="1"/>
    <xf numFmtId="0" fontId="0" fillId="8" borderId="0" xfId="0" applyFill="1"/>
    <xf numFmtId="0" fontId="1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8" xfId="0" applyBorder="1"/>
    <xf numFmtId="0" fontId="0" fillId="10" borderId="0" xfId="0" applyFill="1"/>
    <xf numFmtId="0" fontId="0" fillId="0" borderId="0" xfId="0" applyFill="1" applyBorder="1"/>
    <xf numFmtId="0" fontId="0" fillId="0" borderId="48" xfId="0" applyBorder="1"/>
    <xf numFmtId="0" fontId="0" fillId="0" borderId="4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49" xfId="0" applyBorder="1"/>
    <xf numFmtId="0" fontId="0" fillId="0" borderId="50" xfId="0" applyBorder="1"/>
    <xf numFmtId="0" fontId="0" fillId="0" borderId="60" xfId="0" applyBorder="1"/>
    <xf numFmtId="0" fontId="0" fillId="0" borderId="51" xfId="0" applyBorder="1"/>
    <xf numFmtId="0" fontId="0" fillId="0" borderId="61" xfId="0" applyBorder="1"/>
    <xf numFmtId="0" fontId="0" fillId="0" borderId="20" xfId="0" applyBorder="1"/>
    <xf numFmtId="0" fontId="0" fillId="0" borderId="21" xfId="0" applyBorder="1"/>
    <xf numFmtId="0" fontId="15" fillId="0" borderId="49" xfId="0" applyFont="1" applyBorder="1"/>
    <xf numFmtId="0" fontId="15" fillId="0" borderId="60" xfId="0" applyFont="1" applyBorder="1"/>
    <xf numFmtId="0" fontId="15" fillId="0" borderId="52" xfId="0" applyFont="1" applyBorder="1"/>
    <xf numFmtId="0" fontId="15" fillId="0" borderId="41" xfId="0" applyFont="1" applyBorder="1"/>
    <xf numFmtId="0" fontId="15" fillId="0" borderId="54" xfId="0" applyFont="1" applyBorder="1"/>
    <xf numFmtId="0" fontId="15" fillId="0" borderId="61" xfId="0" applyFont="1" applyBorder="1"/>
    <xf numFmtId="0" fontId="29" fillId="3" borderId="0" xfId="0" applyFont="1" applyFill="1"/>
    <xf numFmtId="0" fontId="0" fillId="8" borderId="0" xfId="0" applyFill="1" applyBorder="1"/>
    <xf numFmtId="0" fontId="31" fillId="13" borderId="0" xfId="0" applyFont="1" applyFill="1" applyAlignment="1">
      <alignment vertical="center"/>
    </xf>
    <xf numFmtId="0" fontId="0" fillId="10" borderId="0" xfId="0" applyFill="1" applyBorder="1"/>
    <xf numFmtId="0" fontId="0" fillId="10" borderId="9" xfId="0" applyFill="1" applyBorder="1"/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30" fillId="3" borderId="0" xfId="0" applyFont="1" applyFill="1"/>
    <xf numFmtId="0" fontId="0" fillId="3" borderId="0" xfId="0" applyFill="1" applyAlignment="1"/>
    <xf numFmtId="0" fontId="1" fillId="3" borderId="0" xfId="0" applyFont="1" applyFill="1" applyAlignment="1">
      <alignment vertical="center" wrapText="1"/>
    </xf>
    <xf numFmtId="0" fontId="0" fillId="10" borderId="6" xfId="0" applyFill="1" applyBorder="1"/>
    <xf numFmtId="0" fontId="0" fillId="10" borderId="7" xfId="0" applyFill="1" applyBorder="1"/>
    <xf numFmtId="0" fontId="0" fillId="10" borderId="8" xfId="0" applyFill="1" applyBorder="1"/>
    <xf numFmtId="0" fontId="5" fillId="10" borderId="0" xfId="0" applyFont="1" applyFill="1" applyBorder="1" applyAlignment="1">
      <alignment horizontal="left" vertical="center"/>
    </xf>
    <xf numFmtId="0" fontId="0" fillId="10" borderId="10" xfId="0" applyFill="1" applyBorder="1"/>
    <xf numFmtId="0" fontId="1" fillId="10" borderId="0" xfId="0" applyFont="1" applyFill="1" applyBorder="1"/>
    <xf numFmtId="0" fontId="1" fillId="10" borderId="9" xfId="0" applyFont="1" applyFill="1" applyBorder="1" applyAlignment="1">
      <alignment horizontal="right" vertical="center"/>
    </xf>
    <xf numFmtId="0" fontId="0" fillId="10" borderId="11" xfId="0" applyFill="1" applyBorder="1"/>
    <xf numFmtId="0" fontId="0" fillId="10" borderId="12" xfId="0" applyFill="1" applyBorder="1"/>
    <xf numFmtId="0" fontId="0" fillId="10" borderId="13" xfId="0" applyFill="1" applyBorder="1"/>
    <xf numFmtId="0" fontId="2" fillId="10" borderId="0" xfId="0" applyFont="1" applyFill="1" applyBorder="1"/>
    <xf numFmtId="0" fontId="6" fillId="10" borderId="0" xfId="0" applyFont="1" applyFill="1" applyBorder="1"/>
    <xf numFmtId="0" fontId="0" fillId="10" borderId="16" xfId="0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17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9" fillId="10" borderId="33" xfId="0" applyFont="1" applyFill="1" applyBorder="1" applyAlignment="1">
      <alignment horizontal="center" vertical="center" wrapText="1"/>
    </xf>
    <xf numFmtId="0" fontId="9" fillId="10" borderId="4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vertical="top" wrapText="1"/>
    </xf>
    <xf numFmtId="0" fontId="31" fillId="15" borderId="1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textRotation="90" wrapText="1"/>
    </xf>
    <xf numFmtId="0" fontId="17" fillId="0" borderId="17" xfId="0" applyFont="1" applyBorder="1" applyAlignment="1">
      <alignment horizontal="center" vertical="center" textRotation="90" wrapText="1"/>
    </xf>
    <xf numFmtId="0" fontId="0" fillId="0" borderId="49" xfId="0" applyBorder="1" applyAlignment="1"/>
    <xf numFmtId="0" fontId="0" fillId="0" borderId="52" xfId="0" applyBorder="1" applyAlignment="1"/>
    <xf numFmtId="0" fontId="0" fillId="0" borderId="54" xfId="0" applyBorder="1" applyAlignment="1"/>
    <xf numFmtId="0" fontId="8" fillId="3" borderId="0" xfId="0" applyFont="1" applyFill="1"/>
    <xf numFmtId="0" fontId="17" fillId="0" borderId="58" xfId="0" applyFont="1" applyBorder="1" applyAlignment="1">
      <alignment horizontal="center" vertical="center" textRotation="90" wrapText="1"/>
    </xf>
    <xf numFmtId="0" fontId="17" fillId="0" borderId="57" xfId="0" applyFont="1" applyBorder="1" applyAlignment="1">
      <alignment horizontal="center" vertical="center" textRotation="90" wrapText="1"/>
    </xf>
    <xf numFmtId="0" fontId="17" fillId="0" borderId="59" xfId="0" applyFont="1" applyBorder="1" applyAlignment="1">
      <alignment horizontal="center" vertical="center" textRotation="90" wrapText="1"/>
    </xf>
    <xf numFmtId="0" fontId="0" fillId="12" borderId="27" xfId="0" applyFill="1" applyBorder="1" applyAlignment="1" applyProtection="1">
      <alignment horizontal="center" vertical="center"/>
      <protection locked="0"/>
    </xf>
    <xf numFmtId="0" fontId="0" fillId="12" borderId="24" xfId="0" applyFill="1" applyBorder="1" applyAlignment="1" applyProtection="1">
      <alignment horizontal="center" vertical="center"/>
      <protection locked="0"/>
    </xf>
    <xf numFmtId="0" fontId="0" fillId="12" borderId="25" xfId="0" applyFill="1" applyBorder="1" applyAlignment="1" applyProtection="1">
      <alignment horizontal="center" vertical="center"/>
      <protection locked="0"/>
    </xf>
    <xf numFmtId="0" fontId="0" fillId="12" borderId="26" xfId="0" applyFill="1" applyBorder="1" applyAlignment="1" applyProtection="1">
      <alignment horizontal="center" vertical="center"/>
      <protection locked="0"/>
    </xf>
    <xf numFmtId="0" fontId="0" fillId="11" borderId="24" xfId="0" applyFill="1" applyBorder="1" applyAlignment="1" applyProtection="1">
      <alignment horizontal="center" vertical="center"/>
      <protection locked="0"/>
    </xf>
    <xf numFmtId="0" fontId="0" fillId="11" borderId="25" xfId="0" applyFill="1" applyBorder="1" applyAlignment="1" applyProtection="1">
      <alignment horizontal="center" vertical="center"/>
      <protection locked="0"/>
    </xf>
    <xf numFmtId="0" fontId="0" fillId="11" borderId="26" xfId="0" applyFill="1" applyBorder="1" applyAlignment="1" applyProtection="1">
      <alignment horizontal="center" vertical="center"/>
      <protection locked="0"/>
    </xf>
    <xf numFmtId="0" fontId="0" fillId="7" borderId="26" xfId="0" applyFill="1" applyBorder="1" applyAlignment="1" applyProtection="1">
      <alignment horizontal="center" vertical="center"/>
      <protection locked="0"/>
    </xf>
    <xf numFmtId="0" fontId="0" fillId="9" borderId="24" xfId="0" applyFill="1" applyBorder="1" applyAlignment="1" applyProtection="1">
      <alignment horizontal="center" vertical="center"/>
      <protection locked="0"/>
    </xf>
    <xf numFmtId="0" fontId="0" fillId="9" borderId="25" xfId="0" applyFill="1" applyBorder="1" applyAlignment="1" applyProtection="1">
      <alignment horizontal="center" vertical="center"/>
      <protection locked="0"/>
    </xf>
    <xf numFmtId="0" fontId="0" fillId="9" borderId="26" xfId="0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6" borderId="24" xfId="0" applyFill="1" applyBorder="1" applyAlignment="1" applyProtection="1">
      <alignment horizontal="center" vertical="center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0" fontId="0" fillId="6" borderId="26" xfId="0" applyFill="1" applyBorder="1" applyAlignment="1" applyProtection="1">
      <alignment horizontal="center" vertical="center"/>
      <protection locked="0"/>
    </xf>
    <xf numFmtId="0" fontId="0" fillId="4" borderId="64" xfId="0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 applyProtection="1">
      <alignment horizontal="center" vertical="center"/>
      <protection locked="0"/>
    </xf>
    <xf numFmtId="0" fontId="0" fillId="12" borderId="28" xfId="0" applyFill="1" applyBorder="1" applyAlignment="1" applyProtection="1">
      <alignment horizontal="center" vertical="center"/>
      <protection locked="0"/>
    </xf>
    <xf numFmtId="0" fontId="0" fillId="11" borderId="27" xfId="0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horizontal="center" vertical="center"/>
      <protection locked="0"/>
    </xf>
    <xf numFmtId="0" fontId="0" fillId="11" borderId="28" xfId="0" applyFill="1" applyBorder="1" applyAlignment="1" applyProtection="1">
      <alignment horizontal="center" vertical="center"/>
      <protection locked="0"/>
    </xf>
    <xf numFmtId="0" fontId="0" fillId="7" borderId="28" xfId="0" applyFill="1" applyBorder="1" applyAlignment="1" applyProtection="1">
      <alignment horizontal="center" vertical="center"/>
      <protection locked="0"/>
    </xf>
    <xf numFmtId="0" fontId="0" fillId="9" borderId="27" xfId="0" applyFill="1" applyBorder="1" applyAlignment="1" applyProtection="1">
      <alignment horizontal="center"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9" borderId="28" xfId="0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 applyProtection="1">
      <alignment horizontal="center" vertical="center"/>
      <protection locked="0"/>
    </xf>
    <xf numFmtId="0" fontId="0" fillId="6" borderId="27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28" xfId="0" applyFill="1" applyBorder="1" applyAlignment="1" applyProtection="1">
      <alignment horizontal="center" vertical="center"/>
      <protection locked="0"/>
    </xf>
    <xf numFmtId="0" fontId="0" fillId="4" borderId="65" xfId="0" applyFill="1" applyBorder="1" applyAlignment="1" applyProtection="1">
      <alignment horizontal="center" vertical="center"/>
      <protection locked="0"/>
    </xf>
    <xf numFmtId="0" fontId="0" fillId="12" borderId="29" xfId="0" applyFill="1" applyBorder="1" applyAlignment="1" applyProtection="1">
      <alignment horizontal="center" vertical="center"/>
      <protection locked="0"/>
    </xf>
    <xf numFmtId="0" fontId="0" fillId="12" borderId="30" xfId="0" applyFill="1" applyBorder="1" applyAlignment="1" applyProtection="1">
      <alignment horizontal="center" vertical="center"/>
      <protection locked="0"/>
    </xf>
    <xf numFmtId="0" fontId="0" fillId="12" borderId="31" xfId="0" applyFill="1" applyBorder="1" applyAlignment="1" applyProtection="1">
      <alignment horizontal="center" vertical="center"/>
      <protection locked="0"/>
    </xf>
    <xf numFmtId="0" fontId="0" fillId="11" borderId="29" xfId="0" applyFill="1" applyBorder="1" applyAlignment="1" applyProtection="1">
      <alignment horizontal="center" vertical="center"/>
      <protection locked="0"/>
    </xf>
    <xf numFmtId="0" fontId="0" fillId="11" borderId="30" xfId="0" applyFill="1" applyBorder="1" applyAlignment="1" applyProtection="1">
      <alignment horizontal="center" vertical="center"/>
      <protection locked="0"/>
    </xf>
    <xf numFmtId="0" fontId="0" fillId="11" borderId="31" xfId="0" applyFill="1" applyBorder="1" applyAlignment="1" applyProtection="1">
      <alignment horizontal="center" vertical="center"/>
      <protection locked="0"/>
    </xf>
    <xf numFmtId="0" fontId="0" fillId="7" borderId="31" xfId="0" applyFill="1" applyBorder="1" applyAlignment="1" applyProtection="1">
      <alignment horizontal="center" vertical="center"/>
      <protection locked="0"/>
    </xf>
    <xf numFmtId="0" fontId="0" fillId="9" borderId="29" xfId="0" applyFill="1" applyBorder="1" applyAlignment="1" applyProtection="1">
      <alignment horizontal="center" vertical="center"/>
      <protection locked="0"/>
    </xf>
    <xf numFmtId="0" fontId="0" fillId="9" borderId="30" xfId="0" applyFill="1" applyBorder="1" applyAlignment="1" applyProtection="1">
      <alignment horizontal="center" vertical="center"/>
      <protection locked="0"/>
    </xf>
    <xf numFmtId="0" fontId="0" fillId="9" borderId="31" xfId="0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6" borderId="29" xfId="0" applyFill="1" applyBorder="1" applyAlignment="1" applyProtection="1">
      <alignment horizontal="center" vertical="center"/>
      <protection locked="0"/>
    </xf>
    <xf numFmtId="0" fontId="0" fillId="6" borderId="30" xfId="0" applyFill="1" applyBorder="1" applyAlignment="1" applyProtection="1">
      <alignment horizontal="center" vertical="center"/>
      <protection locked="0"/>
    </xf>
    <xf numFmtId="0" fontId="0" fillId="6" borderId="31" xfId="0" applyFill="1" applyBorder="1" applyAlignment="1" applyProtection="1">
      <alignment horizontal="center" vertical="center"/>
      <protection locked="0"/>
    </xf>
    <xf numFmtId="0" fontId="0" fillId="4" borderId="62" xfId="0" applyFill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7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45" xfId="0" applyFont="1" applyFill="1" applyBorder="1" applyAlignment="1">
      <alignment horizontal="center" vertical="center" wrapText="1"/>
    </xf>
    <xf numFmtId="0" fontId="15" fillId="8" borderId="46" xfId="0" applyFont="1" applyFill="1" applyBorder="1" applyAlignment="1">
      <alignment horizontal="center" vertical="center" wrapText="1"/>
    </xf>
    <xf numFmtId="0" fontId="15" fillId="8" borderId="47" xfId="0" applyFont="1" applyFill="1" applyBorder="1" applyAlignment="1">
      <alignment horizontal="center" vertical="center" wrapText="1"/>
    </xf>
    <xf numFmtId="0" fontId="0" fillId="0" borderId="0" xfId="0"/>
    <xf numFmtId="0" fontId="39" fillId="0" borderId="0" xfId="0" applyFont="1" applyAlignment="1">
      <alignment horizontal="center" vertical="center"/>
    </xf>
    <xf numFmtId="0" fontId="15" fillId="8" borderId="1" xfId="0" applyFont="1" applyFill="1" applyBorder="1" applyAlignment="1">
      <alignment wrapTex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9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horizontal="center"/>
    </xf>
    <xf numFmtId="0" fontId="2" fillId="0" borderId="19" xfId="0" applyFont="1" applyBorder="1"/>
    <xf numFmtId="0" fontId="2" fillId="0" borderId="5" xfId="0" applyFont="1" applyBorder="1"/>
    <xf numFmtId="0" fontId="43" fillId="0" borderId="4" xfId="0" applyFont="1" applyBorder="1"/>
    <xf numFmtId="0" fontId="43" fillId="0" borderId="0" xfId="0" applyFont="1" applyBorder="1"/>
    <xf numFmtId="0" fontId="0" fillId="0" borderId="4" xfId="0" applyBorder="1"/>
    <xf numFmtId="0" fontId="0" fillId="0" borderId="17" xfId="0" applyBorder="1"/>
    <xf numFmtId="0" fontId="0" fillId="0" borderId="5" xfId="0" applyBorder="1"/>
    <xf numFmtId="0" fontId="0" fillId="0" borderId="16" xfId="0" applyBorder="1"/>
    <xf numFmtId="0" fontId="2" fillId="0" borderId="4" xfId="0" applyFont="1" applyBorder="1"/>
    <xf numFmtId="0" fontId="2" fillId="0" borderId="0" xfId="0" applyFont="1" applyBorder="1"/>
    <xf numFmtId="0" fontId="0" fillId="0" borderId="0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0" xfId="0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vertical="top"/>
    </xf>
    <xf numFmtId="0" fontId="0" fillId="0" borderId="19" xfId="0" applyBorder="1"/>
    <xf numFmtId="0" fontId="36" fillId="0" borderId="4" xfId="0" applyFont="1" applyBorder="1" applyAlignment="1">
      <alignment horizontal="center"/>
    </xf>
    <xf numFmtId="0" fontId="36" fillId="0" borderId="0" xfId="0" applyFont="1" applyAlignment="1">
      <alignment horizontal="left" indent="5"/>
    </xf>
    <xf numFmtId="0" fontId="0" fillId="0" borderId="0" xfId="0" applyAlignment="1">
      <alignment horizontal="left" indent="5"/>
    </xf>
    <xf numFmtId="0" fontId="1" fillId="0" borderId="19" xfId="0" applyFont="1" applyBorder="1" applyAlignment="1">
      <alignment horizontal="left" vertical="top" indent="7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center" vertical="center"/>
    </xf>
    <xf numFmtId="0" fontId="10" fillId="3" borderId="32" xfId="0" applyFont="1" applyFill="1" applyBorder="1" applyProtection="1"/>
    <xf numFmtId="0" fontId="10" fillId="3" borderId="32" xfId="0" applyFont="1" applyFill="1" applyBorder="1" applyAlignment="1" applyProtection="1">
      <alignment horizontal="center" vertical="center"/>
    </xf>
    <xf numFmtId="0" fontId="33" fillId="16" borderId="0" xfId="0" applyFont="1" applyFill="1" applyAlignment="1" applyProtection="1">
      <alignment horizontal="center" vertical="center"/>
    </xf>
    <xf numFmtId="0" fontId="4" fillId="4" borderId="64" xfId="0" applyFont="1" applyFill="1" applyBorder="1" applyAlignment="1" applyProtection="1">
      <alignment horizontal="center" vertical="center"/>
    </xf>
    <xf numFmtId="0" fontId="9" fillId="2" borderId="66" xfId="0" applyFont="1" applyFill="1" applyBorder="1" applyAlignment="1" applyProtection="1">
      <alignment horizontal="center" vertical="center" wrapText="1"/>
    </xf>
    <xf numFmtId="0" fontId="9" fillId="2" borderId="67" xfId="0" applyFont="1" applyFill="1" applyBorder="1" applyAlignment="1" applyProtection="1">
      <alignment horizontal="center" vertical="center" wrapText="1"/>
    </xf>
    <xf numFmtId="0" fontId="9" fillId="2" borderId="68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0" fillId="3" borderId="9" xfId="0" applyFill="1" applyBorder="1" applyProtection="1"/>
    <xf numFmtId="0" fontId="0" fillId="10" borderId="6" xfId="0" applyFont="1" applyFill="1" applyBorder="1" applyProtection="1"/>
    <xf numFmtId="0" fontId="0" fillId="10" borderId="34" xfId="0" applyFont="1" applyFill="1" applyBorder="1" applyProtection="1"/>
    <xf numFmtId="0" fontId="0" fillId="10" borderId="34" xfId="0" applyFont="1" applyFill="1" applyBorder="1" applyAlignment="1" applyProtection="1">
      <alignment horizontal="center" vertical="center"/>
    </xf>
    <xf numFmtId="0" fontId="0" fillId="10" borderId="35" xfId="0" applyFont="1" applyFill="1" applyBorder="1" applyAlignment="1" applyProtection="1">
      <alignment horizontal="center" vertical="center"/>
    </xf>
    <xf numFmtId="0" fontId="0" fillId="3" borderId="39" xfId="0" applyFill="1" applyBorder="1" applyProtection="1"/>
    <xf numFmtId="0" fontId="0" fillId="10" borderId="36" xfId="0" applyFont="1" applyFill="1" applyBorder="1" applyProtection="1"/>
    <xf numFmtId="0" fontId="0" fillId="10" borderId="19" xfId="0" applyFont="1" applyFill="1" applyBorder="1" applyProtection="1"/>
    <xf numFmtId="0" fontId="0" fillId="10" borderId="19" xfId="0" applyFont="1" applyFill="1" applyBorder="1" applyAlignment="1" applyProtection="1">
      <alignment horizontal="center" vertical="center"/>
    </xf>
    <xf numFmtId="0" fontId="0" fillId="10" borderId="15" xfId="0" applyFont="1" applyFill="1" applyBorder="1" applyAlignment="1" applyProtection="1">
      <alignment horizontal="center" vertical="center"/>
    </xf>
    <xf numFmtId="0" fontId="0" fillId="3" borderId="14" xfId="0" applyFill="1" applyBorder="1" applyProtection="1"/>
    <xf numFmtId="0" fontId="0" fillId="10" borderId="37" xfId="0" applyFont="1" applyFill="1" applyBorder="1" applyProtection="1"/>
    <xf numFmtId="0" fontId="0" fillId="10" borderId="38" xfId="0" applyFont="1" applyFill="1" applyBorder="1" applyProtection="1"/>
    <xf numFmtId="0" fontId="0" fillId="10" borderId="38" xfId="0" applyFont="1" applyFill="1" applyBorder="1" applyAlignment="1" applyProtection="1">
      <alignment horizontal="center" vertical="center"/>
    </xf>
    <xf numFmtId="0" fontId="0" fillId="10" borderId="30" xfId="0" applyFont="1" applyFill="1" applyBorder="1" applyAlignment="1" applyProtection="1">
      <alignment horizontal="center" vertical="center"/>
    </xf>
    <xf numFmtId="0" fontId="0" fillId="3" borderId="22" xfId="0" applyFill="1" applyBorder="1" applyProtection="1"/>
    <xf numFmtId="0" fontId="0" fillId="3" borderId="40" xfId="0" applyFill="1" applyBorder="1" applyProtection="1"/>
    <xf numFmtId="0" fontId="0" fillId="3" borderId="2" xfId="0" applyFill="1" applyBorder="1" applyProtection="1"/>
    <xf numFmtId="0" fontId="0" fillId="3" borderId="38" xfId="0" applyFill="1" applyBorder="1" applyProtection="1"/>
    <xf numFmtId="0" fontId="0" fillId="3" borderId="17" xfId="0" applyFill="1" applyBorder="1" applyProtection="1"/>
    <xf numFmtId="0" fontId="2" fillId="0" borderId="0" xfId="0" applyFont="1" applyProtection="1"/>
    <xf numFmtId="0" fontId="2" fillId="8" borderId="0" xfId="0" applyFont="1" applyFill="1" applyProtection="1"/>
    <xf numFmtId="0" fontId="0" fillId="0" borderId="0" xfId="0" applyProtection="1"/>
    <xf numFmtId="0" fontId="0" fillId="8" borderId="0" xfId="0" applyFill="1" applyProtection="1"/>
    <xf numFmtId="0" fontId="20" fillId="8" borderId="0" xfId="0" applyFont="1" applyFill="1" applyAlignment="1" applyProtection="1">
      <alignment horizontal="right"/>
    </xf>
    <xf numFmtId="0" fontId="20" fillId="8" borderId="0" xfId="0" applyFont="1" applyFill="1" applyAlignment="1" applyProtection="1">
      <alignment horizontal="left"/>
    </xf>
    <xf numFmtId="0" fontId="0" fillId="8" borderId="0" xfId="0" applyFill="1" applyAlignment="1" applyProtection="1">
      <alignment horizontal="right"/>
    </xf>
    <xf numFmtId="0" fontId="20" fillId="8" borderId="0" xfId="0" applyFont="1" applyFill="1" applyAlignment="1" applyProtection="1">
      <alignment horizontal="center" vertical="center"/>
    </xf>
    <xf numFmtId="0" fontId="28" fillId="8" borderId="0" xfId="0" applyFont="1" applyFill="1" applyBorder="1" applyAlignment="1" applyProtection="1">
      <alignment horizontal="center" vertical="center" wrapText="1"/>
    </xf>
    <xf numFmtId="0" fontId="20" fillId="8" borderId="0" xfId="0" applyFont="1" applyFill="1" applyBorder="1" applyAlignment="1" applyProtection="1">
      <alignment horizont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9" fillId="8" borderId="0" xfId="0" applyFont="1" applyFill="1" applyBorder="1" applyAlignment="1" applyProtection="1">
      <alignment horizontal="center" vertical="center" wrapText="1"/>
    </xf>
    <xf numFmtId="0" fontId="34" fillId="8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/>
    </xf>
    <xf numFmtId="0" fontId="0" fillId="0" borderId="0" xfId="0" applyNumberFormat="1" applyProtection="1"/>
    <xf numFmtId="14" fontId="0" fillId="0" borderId="0" xfId="0" applyNumberFormat="1" applyAlignment="1" applyProtection="1">
      <alignment horizontal="left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63" xfId="0" applyFont="1" applyFill="1" applyBorder="1" applyAlignment="1" applyProtection="1">
      <alignment horizontal="center" vertical="center"/>
      <protection locked="0"/>
    </xf>
    <xf numFmtId="0" fontId="10" fillId="3" borderId="72" xfId="0" applyFont="1" applyFill="1" applyBorder="1" applyProtection="1"/>
    <xf numFmtId="0" fontId="10" fillId="3" borderId="72" xfId="0" applyFont="1" applyFill="1" applyBorder="1" applyAlignment="1" applyProtection="1">
      <alignment horizontal="center" vertical="center"/>
    </xf>
    <xf numFmtId="0" fontId="19" fillId="8" borderId="0" xfId="0" applyFont="1" applyFill="1" applyBorder="1" applyAlignment="1" applyProtection="1">
      <alignment horizontal="center" vertical="center" wrapText="1"/>
    </xf>
    <xf numFmtId="0" fontId="34" fillId="8" borderId="0" xfId="0" applyFont="1" applyFill="1" applyBorder="1" applyAlignment="1" applyProtection="1">
      <alignment horizontal="center" vertical="center" wrapText="1"/>
    </xf>
    <xf numFmtId="0" fontId="0" fillId="4" borderId="73" xfId="0" applyFill="1" applyBorder="1" applyAlignment="1" applyProtection="1">
      <alignment horizontal="center" vertical="center"/>
      <protection locked="0"/>
    </xf>
    <xf numFmtId="0" fontId="0" fillId="12" borderId="74" xfId="0" applyFill="1" applyBorder="1" applyAlignment="1" applyProtection="1">
      <alignment horizontal="center" vertical="center"/>
      <protection locked="0"/>
    </xf>
    <xf numFmtId="0" fontId="0" fillId="12" borderId="23" xfId="0" applyFill="1" applyBorder="1" applyAlignment="1" applyProtection="1">
      <alignment horizontal="center" vertical="center"/>
      <protection locked="0"/>
    </xf>
    <xf numFmtId="0" fontId="0" fillId="12" borderId="75" xfId="0" applyFill="1" applyBorder="1" applyAlignment="1" applyProtection="1">
      <alignment horizontal="center" vertical="center"/>
      <protection locked="0"/>
    </xf>
    <xf numFmtId="0" fontId="0" fillId="11" borderId="74" xfId="0" applyFill="1" applyBorder="1" applyAlignment="1" applyProtection="1">
      <alignment horizontal="center" vertical="center"/>
      <protection locked="0"/>
    </xf>
    <xf numFmtId="0" fontId="0" fillId="11" borderId="23" xfId="0" applyFill="1" applyBorder="1" applyAlignment="1" applyProtection="1">
      <alignment horizontal="center" vertical="center"/>
      <protection locked="0"/>
    </xf>
    <xf numFmtId="0" fontId="0" fillId="11" borderId="75" xfId="0" applyFill="1" applyBorder="1" applyAlignment="1" applyProtection="1">
      <alignment horizontal="center" vertical="center"/>
      <protection locked="0"/>
    </xf>
    <xf numFmtId="0" fontId="0" fillId="7" borderId="75" xfId="0" applyFill="1" applyBorder="1" applyAlignment="1" applyProtection="1">
      <alignment horizontal="center" vertical="center"/>
      <protection locked="0"/>
    </xf>
    <xf numFmtId="0" fontId="0" fillId="9" borderId="74" xfId="0" applyFill="1" applyBorder="1" applyAlignment="1" applyProtection="1">
      <alignment horizontal="center" vertical="center"/>
      <protection locked="0"/>
    </xf>
    <xf numFmtId="0" fontId="0" fillId="9" borderId="23" xfId="0" applyFill="1" applyBorder="1" applyAlignment="1" applyProtection="1">
      <alignment horizontal="center" vertical="center"/>
      <protection locked="0"/>
    </xf>
    <xf numFmtId="0" fontId="0" fillId="9" borderId="75" xfId="0" applyFill="1" applyBorder="1" applyAlignment="1" applyProtection="1">
      <alignment horizontal="center" vertical="center"/>
      <protection locked="0"/>
    </xf>
    <xf numFmtId="0" fontId="0" fillId="5" borderId="75" xfId="0" applyFill="1" applyBorder="1" applyAlignment="1" applyProtection="1">
      <alignment horizontal="center" vertical="center"/>
      <protection locked="0"/>
    </xf>
    <xf numFmtId="0" fontId="0" fillId="6" borderId="74" xfId="0" applyFill="1" applyBorder="1" applyAlignment="1" applyProtection="1">
      <alignment horizontal="center" vertical="center"/>
      <protection locked="0"/>
    </xf>
    <xf numFmtId="0" fontId="0" fillId="6" borderId="23" xfId="0" applyFill="1" applyBorder="1" applyAlignment="1" applyProtection="1">
      <alignment horizontal="center" vertical="center"/>
      <protection locked="0"/>
    </xf>
    <xf numFmtId="0" fontId="0" fillId="6" borderId="75" xfId="0" applyFill="1" applyBorder="1" applyAlignment="1" applyProtection="1">
      <alignment horizontal="center" vertical="center"/>
      <protection locked="0"/>
    </xf>
    <xf numFmtId="0" fontId="1" fillId="12" borderId="76" xfId="0" applyFont="1" applyFill="1" applyBorder="1" applyAlignment="1" applyProtection="1">
      <alignment horizontal="center" vertical="center" textRotation="90"/>
    </xf>
    <xf numFmtId="0" fontId="1" fillId="12" borderId="15" xfId="0" applyFont="1" applyFill="1" applyBorder="1" applyAlignment="1" applyProtection="1">
      <alignment horizontal="center" vertical="center" textRotation="90"/>
    </xf>
    <xf numFmtId="0" fontId="1" fillId="11" borderId="76" xfId="0" applyFont="1" applyFill="1" applyBorder="1" applyAlignment="1" applyProtection="1">
      <alignment horizontal="center" vertical="center" textRotation="90"/>
    </xf>
    <xf numFmtId="0" fontId="1" fillId="11" borderId="15" xfId="0" applyFont="1" applyFill="1" applyBorder="1" applyAlignment="1" applyProtection="1">
      <alignment horizontal="center" vertical="center" textRotation="90"/>
    </xf>
    <xf numFmtId="0" fontId="1" fillId="7" borderId="76" xfId="0" applyFont="1" applyFill="1" applyBorder="1" applyAlignment="1" applyProtection="1">
      <alignment horizontal="center" vertical="center" textRotation="90"/>
    </xf>
    <xf numFmtId="0" fontId="1" fillId="7" borderId="15" xfId="0" applyFont="1" applyFill="1" applyBorder="1" applyAlignment="1" applyProtection="1">
      <alignment horizontal="center" vertical="center" textRotation="90"/>
    </xf>
    <xf numFmtId="0" fontId="1" fillId="9" borderId="76" xfId="0" applyFont="1" applyFill="1" applyBorder="1" applyAlignment="1" applyProtection="1">
      <alignment horizontal="center" vertical="center" textRotation="90"/>
    </xf>
    <xf numFmtId="0" fontId="1" fillId="9" borderId="15" xfId="0" applyFont="1" applyFill="1" applyBorder="1" applyAlignment="1" applyProtection="1">
      <alignment horizontal="center" vertical="center" textRotation="90"/>
    </xf>
    <xf numFmtId="0" fontId="1" fillId="5" borderId="76" xfId="0" applyFont="1" applyFill="1" applyBorder="1" applyAlignment="1" applyProtection="1">
      <alignment horizontal="center" vertical="center" textRotation="90"/>
    </xf>
    <xf numFmtId="0" fontId="1" fillId="5" borderId="15" xfId="0" applyFont="1" applyFill="1" applyBorder="1" applyAlignment="1" applyProtection="1">
      <alignment horizontal="center" vertical="center" textRotation="90"/>
    </xf>
    <xf numFmtId="0" fontId="1" fillId="6" borderId="76" xfId="0" applyFont="1" applyFill="1" applyBorder="1" applyAlignment="1" applyProtection="1">
      <alignment horizontal="center" vertical="center" textRotation="90"/>
    </xf>
    <xf numFmtId="0" fontId="1" fillId="6" borderId="15" xfId="0" applyFont="1" applyFill="1" applyBorder="1" applyAlignment="1" applyProtection="1">
      <alignment horizontal="center" vertical="center" textRotation="90"/>
    </xf>
    <xf numFmtId="0" fontId="0" fillId="12" borderId="39" xfId="0" applyFill="1" applyBorder="1" applyAlignment="1" applyProtection="1">
      <alignment horizontal="center" vertical="center"/>
      <protection locked="0"/>
    </xf>
    <xf numFmtId="0" fontId="0" fillId="12" borderId="2" xfId="0" applyFill="1" applyBorder="1" applyAlignment="1" applyProtection="1">
      <alignment horizontal="center" vertical="center"/>
      <protection locked="0"/>
    </xf>
    <xf numFmtId="0" fontId="0" fillId="12" borderId="38" xfId="0" applyFill="1" applyBorder="1" applyAlignment="1" applyProtection="1">
      <alignment horizontal="center" vertical="center"/>
      <protection locked="0"/>
    </xf>
    <xf numFmtId="0" fontId="0" fillId="11" borderId="77" xfId="0" applyFill="1" applyBorder="1" applyAlignment="1" applyProtection="1">
      <alignment horizontal="center" vertical="center"/>
      <protection locked="0"/>
    </xf>
    <xf numFmtId="0" fontId="0" fillId="11" borderId="78" xfId="0" applyFill="1" applyBorder="1" applyAlignment="1" applyProtection="1">
      <alignment horizontal="center" vertical="center"/>
      <protection locked="0"/>
    </xf>
    <xf numFmtId="0" fontId="0" fillId="11" borderId="79" xfId="0" applyFill="1" applyBorder="1" applyAlignment="1" applyProtection="1">
      <alignment horizontal="center" vertical="center"/>
      <protection locked="0"/>
    </xf>
    <xf numFmtId="0" fontId="15" fillId="8" borderId="0" xfId="0" applyFont="1" applyFill="1" applyBorder="1" applyAlignment="1">
      <alignment horizontal="center" vertical="center" wrapText="1"/>
    </xf>
    <xf numFmtId="0" fontId="38" fillId="8" borderId="0" xfId="0" applyFont="1" applyFill="1" applyBorder="1" applyAlignment="1">
      <alignment horizontal="center" vertical="center" wrapText="1"/>
    </xf>
    <xf numFmtId="0" fontId="45" fillId="18" borderId="80" xfId="0" applyFont="1" applyFill="1" applyBorder="1" applyAlignment="1">
      <alignment horizontal="left" vertical="center"/>
    </xf>
    <xf numFmtId="0" fontId="46" fillId="19" borderId="80" xfId="0" applyFont="1" applyFill="1" applyBorder="1" applyAlignment="1">
      <alignment horizontal="left" vertical="center"/>
    </xf>
    <xf numFmtId="0" fontId="46" fillId="19" borderId="80" xfId="0" applyFont="1" applyFill="1" applyBorder="1" applyAlignment="1">
      <alignment horizontal="left"/>
    </xf>
    <xf numFmtId="0" fontId="46" fillId="19" borderId="0" xfId="0" applyFont="1" applyFill="1" applyBorder="1" applyAlignment="1">
      <alignment horizontal="left" vertical="center"/>
    </xf>
    <xf numFmtId="0" fontId="46" fillId="19" borderId="0" xfId="0" applyFont="1" applyFill="1" applyBorder="1" applyAlignment="1">
      <alignment horizontal="left"/>
    </xf>
    <xf numFmtId="0" fontId="47" fillId="19" borderId="80" xfId="0" applyFont="1" applyFill="1" applyBorder="1" applyAlignment="1">
      <alignment horizontal="left" vertical="center"/>
    </xf>
    <xf numFmtId="0" fontId="47" fillId="19" borderId="80" xfId="0" applyFont="1" applyFill="1" applyBorder="1" applyAlignment="1">
      <alignment horizontal="left"/>
    </xf>
    <xf numFmtId="0" fontId="47" fillId="0" borderId="80" xfId="0" applyFont="1" applyFill="1" applyBorder="1"/>
    <xf numFmtId="0" fontId="47" fillId="19" borderId="0" xfId="0" applyFont="1" applyFill="1" applyBorder="1" applyAlignment="1">
      <alignment horizontal="left" vertical="center"/>
    </xf>
    <xf numFmtId="0" fontId="47" fillId="19" borderId="0" xfId="0" applyFont="1" applyFill="1" applyBorder="1" applyAlignment="1">
      <alignment horizontal="left"/>
    </xf>
    <xf numFmtId="0" fontId="48" fillId="19" borderId="0" xfId="0" applyFont="1" applyFill="1" applyBorder="1" applyAlignment="1">
      <alignment horizontal="left" vertical="center"/>
    </xf>
    <xf numFmtId="0" fontId="48" fillId="19" borderId="0" xfId="0" applyFont="1" applyFill="1" applyBorder="1" applyAlignment="1">
      <alignment horizontal="left"/>
    </xf>
    <xf numFmtId="0" fontId="25" fillId="0" borderId="23" xfId="0" applyFont="1" applyBorder="1" applyAlignment="1">
      <alignment horizontal="center" vertical="center" textRotation="90" wrapText="1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19" fillId="0" borderId="18" xfId="0" applyFont="1" applyBorder="1" applyAlignment="1">
      <alignment vertical="center"/>
    </xf>
    <xf numFmtId="0" fontId="0" fillId="10" borderId="22" xfId="0" applyFill="1" applyBorder="1" applyAlignment="1">
      <alignment horizontal="center"/>
    </xf>
    <xf numFmtId="0" fontId="7" fillId="10" borderId="2" xfId="0" applyFont="1" applyFill="1" applyBorder="1" applyAlignment="1" applyProtection="1">
      <alignment horizontal="center"/>
      <protection locked="0"/>
    </xf>
    <xf numFmtId="0" fontId="7" fillId="10" borderId="3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1" fillId="10" borderId="41" xfId="0" applyFont="1" applyFill="1" applyBorder="1" applyAlignment="1" applyProtection="1">
      <alignment horizontal="center"/>
      <protection locked="0"/>
    </xf>
    <xf numFmtId="0" fontId="1" fillId="10" borderId="42" xfId="0" applyFont="1" applyFill="1" applyBorder="1" applyAlignment="1" applyProtection="1">
      <alignment horizontal="center"/>
      <protection locked="0"/>
    </xf>
    <xf numFmtId="0" fontId="1" fillId="10" borderId="43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14" borderId="19" xfId="0" applyFont="1" applyFill="1" applyBorder="1" applyAlignment="1">
      <alignment horizontal="center" vertical="center"/>
    </xf>
    <xf numFmtId="0" fontId="1" fillId="14" borderId="5" xfId="0" applyFont="1" applyFill="1" applyBorder="1" applyAlignment="1">
      <alignment horizontal="center" vertical="center"/>
    </xf>
    <xf numFmtId="0" fontId="1" fillId="14" borderId="16" xfId="0" applyFont="1" applyFill="1" applyBorder="1" applyAlignment="1">
      <alignment horizontal="center" vertical="center"/>
    </xf>
    <xf numFmtId="0" fontId="1" fillId="14" borderId="17" xfId="0" applyFont="1" applyFill="1" applyBorder="1" applyAlignment="1">
      <alignment horizontal="center" vertical="center"/>
    </xf>
    <xf numFmtId="0" fontId="1" fillId="14" borderId="18" xfId="0" applyFont="1" applyFill="1" applyBorder="1" applyAlignment="1">
      <alignment horizontal="center" vertical="center"/>
    </xf>
    <xf numFmtId="0" fontId="1" fillId="14" borderId="21" xfId="0" applyFont="1" applyFill="1" applyBorder="1" applyAlignment="1">
      <alignment horizontal="center" vertical="center"/>
    </xf>
    <xf numFmtId="0" fontId="1" fillId="14" borderId="19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1" fillId="14" borderId="16" xfId="0" applyFont="1" applyFill="1" applyBorder="1" applyAlignment="1">
      <alignment horizontal="center" vertical="center" wrapText="1"/>
    </xf>
    <xf numFmtId="0" fontId="1" fillId="14" borderId="17" xfId="0" applyFont="1" applyFill="1" applyBorder="1" applyAlignment="1">
      <alignment horizontal="center" vertical="center" wrapText="1"/>
    </xf>
    <xf numFmtId="0" fontId="1" fillId="14" borderId="18" xfId="0" applyFont="1" applyFill="1" applyBorder="1" applyAlignment="1">
      <alignment horizontal="center" vertical="center" wrapText="1"/>
    </xf>
    <xf numFmtId="0" fontId="1" fillId="14" borderId="21" xfId="0" applyFont="1" applyFill="1" applyBorder="1" applyAlignment="1">
      <alignment horizontal="center" vertical="center" wrapText="1"/>
    </xf>
    <xf numFmtId="0" fontId="4" fillId="12" borderId="24" xfId="0" applyFont="1" applyFill="1" applyBorder="1" applyAlignment="1" applyProtection="1">
      <alignment horizontal="center" vertical="center" wrapText="1"/>
    </xf>
    <xf numFmtId="0" fontId="4" fillId="12" borderId="25" xfId="0" applyFont="1" applyFill="1" applyBorder="1" applyAlignment="1" applyProtection="1">
      <alignment horizontal="center" vertical="center" wrapText="1"/>
    </xf>
    <xf numFmtId="0" fontId="4" fillId="11" borderId="24" xfId="0" applyFont="1" applyFill="1" applyBorder="1" applyAlignment="1" applyProtection="1">
      <alignment horizontal="center" vertical="center" wrapText="1"/>
    </xf>
    <xf numFmtId="0" fontId="4" fillId="11" borderId="25" xfId="0" applyFont="1" applyFill="1" applyBorder="1" applyAlignment="1" applyProtection="1">
      <alignment horizontal="center" vertical="center" wrapText="1"/>
    </xf>
    <xf numFmtId="0" fontId="4" fillId="7" borderId="24" xfId="0" applyFont="1" applyFill="1" applyBorder="1" applyAlignment="1" applyProtection="1">
      <alignment horizontal="center" vertical="center" wrapText="1"/>
    </xf>
    <xf numFmtId="0" fontId="4" fillId="7" borderId="25" xfId="0" applyFont="1" applyFill="1" applyBorder="1" applyAlignment="1" applyProtection="1">
      <alignment horizontal="center" vertical="center" wrapText="1"/>
    </xf>
    <xf numFmtId="0" fontId="4" fillId="9" borderId="24" xfId="0" applyFont="1" applyFill="1" applyBorder="1" applyAlignment="1" applyProtection="1">
      <alignment horizontal="center" vertical="center" wrapText="1"/>
    </xf>
    <xf numFmtId="0" fontId="4" fillId="9" borderId="25" xfId="0" applyFont="1" applyFill="1" applyBorder="1" applyAlignment="1" applyProtection="1">
      <alignment horizontal="center" vertical="center" wrapText="1"/>
    </xf>
    <xf numFmtId="0" fontId="4" fillId="5" borderId="24" xfId="0" applyFont="1" applyFill="1" applyBorder="1" applyAlignment="1" applyProtection="1">
      <alignment horizontal="center" vertical="center" wrapText="1"/>
    </xf>
    <xf numFmtId="0" fontId="4" fillId="5" borderId="25" xfId="0" applyFont="1" applyFill="1" applyBorder="1" applyAlignment="1" applyProtection="1">
      <alignment horizontal="center" vertical="center" wrapText="1"/>
    </xf>
    <xf numFmtId="0" fontId="4" fillId="6" borderId="24" xfId="0" applyFont="1" applyFill="1" applyBorder="1" applyAlignment="1" applyProtection="1">
      <alignment horizontal="center" vertical="center" wrapText="1"/>
    </xf>
    <xf numFmtId="0" fontId="4" fillId="6" borderId="25" xfId="0" applyFont="1" applyFill="1" applyBorder="1" applyAlignment="1" applyProtection="1">
      <alignment horizontal="center" vertical="center" wrapText="1"/>
    </xf>
    <xf numFmtId="0" fontId="0" fillId="7" borderId="27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7" borderId="24" xfId="0" applyFill="1" applyBorder="1" applyAlignment="1" applyProtection="1">
      <alignment horizontal="center" vertical="center"/>
      <protection locked="0"/>
    </xf>
    <xf numFmtId="0" fontId="0" fillId="7" borderId="25" xfId="0" applyFill="1" applyBorder="1" applyAlignment="1" applyProtection="1">
      <alignment horizontal="center" vertical="center"/>
      <protection locked="0"/>
    </xf>
    <xf numFmtId="0" fontId="0" fillId="7" borderId="29" xfId="0" applyFill="1" applyBorder="1" applyAlignment="1" applyProtection="1">
      <alignment horizontal="center" vertical="center"/>
      <protection locked="0"/>
    </xf>
    <xf numFmtId="0" fontId="0" fillId="7" borderId="30" xfId="0" applyFill="1" applyBorder="1" applyAlignment="1" applyProtection="1">
      <alignment horizontal="center" vertical="center"/>
      <protection locked="0"/>
    </xf>
    <xf numFmtId="0" fontId="0" fillId="5" borderId="29" xfId="0" applyFill="1" applyBorder="1" applyAlignment="1" applyProtection="1">
      <alignment horizontal="center" vertical="center"/>
      <protection locked="0"/>
    </xf>
    <xf numFmtId="0" fontId="0" fillId="5" borderId="30" xfId="0" applyFill="1" applyBorder="1" applyAlignment="1" applyProtection="1">
      <alignment horizontal="center" vertical="center"/>
      <protection locked="0"/>
    </xf>
    <xf numFmtId="0" fontId="0" fillId="7" borderId="74" xfId="0" applyFill="1" applyBorder="1" applyAlignment="1" applyProtection="1">
      <alignment horizontal="center" vertical="center"/>
      <protection locked="0"/>
    </xf>
    <xf numFmtId="0" fontId="0" fillId="7" borderId="23" xfId="0" applyFill="1" applyBorder="1" applyAlignment="1" applyProtection="1">
      <alignment horizontal="center" vertical="center"/>
      <protection locked="0"/>
    </xf>
    <xf numFmtId="0" fontId="0" fillId="5" borderId="74" xfId="0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center" vertical="center"/>
      <protection locked="0"/>
    </xf>
    <xf numFmtId="0" fontId="0" fillId="7" borderId="69" xfId="0" applyFill="1" applyBorder="1" applyAlignment="1" applyProtection="1">
      <alignment horizontal="center" vertical="center"/>
      <protection locked="0"/>
    </xf>
    <xf numFmtId="0" fontId="0" fillId="7" borderId="14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20" fillId="0" borderId="2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0" fillId="0" borderId="1" xfId="0" applyFont="1" applyBorder="1" applyAlignment="1">
      <alignment horizontal="left"/>
    </xf>
    <xf numFmtId="0" fontId="39" fillId="0" borderId="0" xfId="0" applyFont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/>
    </xf>
    <xf numFmtId="0" fontId="0" fillId="8" borderId="0" xfId="0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8" borderId="23" xfId="0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14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20" fillId="2" borderId="15" xfId="0" applyNumberFormat="1" applyFont="1" applyFill="1" applyBorder="1" applyAlignment="1" applyProtection="1">
      <alignment horizontal="center" vertical="center"/>
      <protection locked="0"/>
    </xf>
    <xf numFmtId="14" fontId="20" fillId="2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1" fillId="10" borderId="19" xfId="0" applyFont="1" applyFill="1" applyBorder="1" applyAlignment="1">
      <alignment horizontal="center" vertical="center"/>
    </xf>
    <xf numFmtId="0" fontId="21" fillId="10" borderId="5" xfId="0" applyFont="1" applyFill="1" applyBorder="1" applyAlignment="1">
      <alignment horizontal="center" vertical="center"/>
    </xf>
    <xf numFmtId="0" fontId="21" fillId="10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7" fillId="10" borderId="19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0" borderId="17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10" borderId="20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/>
    </xf>
    <xf numFmtId="0" fontId="1" fillId="10" borderId="21" xfId="0" applyFont="1" applyFill="1" applyBorder="1" applyAlignment="1">
      <alignment horizontal="center" vertical="center"/>
    </xf>
    <xf numFmtId="0" fontId="31" fillId="16" borderId="15" xfId="0" applyFont="1" applyFill="1" applyBorder="1" applyAlignment="1">
      <alignment horizontal="center" vertical="center"/>
    </xf>
    <xf numFmtId="0" fontId="31" fillId="16" borderId="23" xfId="0" applyFont="1" applyFill="1" applyBorder="1" applyAlignment="1">
      <alignment horizontal="center" vertical="center"/>
    </xf>
    <xf numFmtId="0" fontId="1" fillId="10" borderId="19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" fillId="10" borderId="0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23" fillId="10" borderId="16" xfId="0" applyFont="1" applyFill="1" applyBorder="1" applyAlignment="1">
      <alignment horizontal="center" vertical="center" wrapText="1"/>
    </xf>
    <xf numFmtId="0" fontId="23" fillId="10" borderId="0" xfId="0" applyFont="1" applyFill="1" applyBorder="1" applyAlignment="1">
      <alignment horizontal="center" vertical="center" wrapText="1"/>
    </xf>
    <xf numFmtId="0" fontId="23" fillId="10" borderId="20" xfId="0" applyFont="1" applyFill="1" applyBorder="1" applyAlignment="1">
      <alignment horizontal="center" vertical="center" wrapText="1"/>
    </xf>
    <xf numFmtId="0" fontId="23" fillId="10" borderId="18" xfId="0" applyFont="1" applyFill="1" applyBorder="1" applyAlignment="1">
      <alignment horizontal="center" vertical="center" wrapText="1"/>
    </xf>
    <xf numFmtId="0" fontId="23" fillId="10" borderId="21" xfId="0" applyFont="1" applyFill="1" applyBorder="1" applyAlignment="1">
      <alignment horizontal="center" vertical="center" wrapText="1"/>
    </xf>
    <xf numFmtId="0" fontId="24" fillId="10" borderId="0" xfId="0" applyFont="1" applyFill="1" applyBorder="1" applyAlignment="1">
      <alignment horizontal="center" vertical="center" wrapText="1"/>
    </xf>
    <xf numFmtId="0" fontId="24" fillId="10" borderId="20" xfId="0" applyFont="1" applyFill="1" applyBorder="1" applyAlignment="1">
      <alignment horizontal="center" vertical="center" wrapText="1"/>
    </xf>
    <xf numFmtId="0" fontId="24" fillId="10" borderId="18" xfId="0" applyFont="1" applyFill="1" applyBorder="1" applyAlignment="1">
      <alignment horizontal="center" vertical="center" wrapText="1"/>
    </xf>
    <xf numFmtId="0" fontId="24" fillId="10" borderId="21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center" vertical="center" wrapText="1"/>
    </xf>
    <xf numFmtId="0" fontId="20" fillId="1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2" fillId="15" borderId="15" xfId="0" applyFont="1" applyFill="1" applyBorder="1" applyAlignment="1">
      <alignment horizontal="center" vertical="center"/>
    </xf>
    <xf numFmtId="0" fontId="42" fillId="15" borderId="2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5" fillId="17" borderId="70" xfId="0" applyFont="1" applyFill="1" applyBorder="1" applyAlignment="1" applyProtection="1">
      <alignment horizontal="center"/>
    </xf>
    <xf numFmtId="0" fontId="0" fillId="17" borderId="71" xfId="0" applyFill="1" applyBorder="1" applyAlignment="1" applyProtection="1">
      <alignment horizontal="center"/>
    </xf>
    <xf numFmtId="0" fontId="19" fillId="8" borderId="0" xfId="0" applyFont="1" applyFill="1" applyBorder="1" applyAlignment="1" applyProtection="1">
      <alignment horizontal="center" vertical="center" wrapText="1"/>
    </xf>
    <xf numFmtId="0" fontId="34" fillId="8" borderId="0" xfId="0" applyFont="1" applyFill="1" applyBorder="1" applyAlignment="1" applyProtection="1">
      <alignment horizontal="center" vertical="center" wrapText="1"/>
    </xf>
    <xf numFmtId="0" fontId="20" fillId="8" borderId="0" xfId="0" applyFont="1" applyFill="1" applyAlignment="1" applyProtection="1">
      <alignment horizontal="center" wrapText="1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44" fillId="0" borderId="4" xfId="0" applyFont="1" applyBorder="1" applyAlignment="1">
      <alignment horizontal="center"/>
    </xf>
    <xf numFmtId="0" fontId="36" fillId="0" borderId="20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9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EFFFFF"/>
        </patternFill>
      </fill>
    </dxf>
    <dxf>
      <border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ill>
        <patternFill patternType="lightUp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8" tint="0.79998168889431442"/>
        </patternFill>
      </fill>
      <protection locked="1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alibri"/>
        <scheme val="minor"/>
      </font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/>
      </border>
      <protection locked="1" hidden="0"/>
    </dxf>
    <dxf>
      <fill>
        <patternFill patternType="solid">
          <fgColor indexed="64"/>
          <bgColor rgb="FFFFFFCC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rgb="FFFFFFCC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rgb="FFFFFFCC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rgb="FFFFFFCC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9" formatCode="dd/mm/yyyy"/>
      <fill>
        <patternFill patternType="solid">
          <fgColor indexed="64"/>
          <bgColor rgb="FFFFFFCC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rgb="FFFFFFCC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bottom style="thin">
          <color indexed="64"/>
        </bottom>
      </border>
    </dxf>
    <dxf>
      <fill>
        <patternFill patternType="solid">
          <fgColor indexed="64"/>
          <bgColor rgb="FFFFFFCC"/>
        </patternFill>
      </fill>
      <protection locked="0" hidden="0"/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fgColor rgb="FFFFFFCC"/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</dxfs>
  <tableStyles count="1" defaultTableStyle="TableStyleMedium2" defaultPivotStyle="PivotStyleLight16">
    <tableStyle name="Style de tableau 1" pivot="0" count="0" xr9:uid="{00000000-0011-0000-FFFF-FFFF00000000}"/>
  </tableStyles>
  <colors>
    <mruColors>
      <color rgb="FFFFFF99"/>
      <color rgb="FFFFFFCC"/>
      <color rgb="FFEFFFFF"/>
      <color rgb="FFF9F7FB"/>
      <color rgb="FFFF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304800</xdr:rowOff>
    </xdr:to>
    <xdr:sp macro="" textlink="">
      <xdr:nvSpPr>
        <xdr:cNvPr id="37890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02940000}"/>
            </a:ext>
          </a:extLst>
        </xdr:cNvPr>
        <xdr:cNvSpPr>
          <a:spLocks noChangeAspect="1" noChangeArrowheads="1"/>
        </xdr:cNvSpPr>
      </xdr:nvSpPr>
      <xdr:spPr bwMode="auto">
        <a:xfrm>
          <a:off x="160020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4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6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73</xdr:row>
      <xdr:rowOff>0</xdr:rowOff>
    </xdr:from>
    <xdr:ext cx="304800" cy="304800"/>
    <xdr:sp macro="" textlink="">
      <xdr:nvSpPr>
        <xdr:cNvPr id="8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10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73</xdr:row>
      <xdr:rowOff>0</xdr:rowOff>
    </xdr:from>
    <xdr:ext cx="304800" cy="304800"/>
    <xdr:sp macro="" textlink="">
      <xdr:nvSpPr>
        <xdr:cNvPr id="12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14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73</xdr:row>
      <xdr:rowOff>0</xdr:rowOff>
    </xdr:from>
    <xdr:ext cx="304800" cy="304800"/>
    <xdr:sp macro="" textlink="">
      <xdr:nvSpPr>
        <xdr:cNvPr id="16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304800" cy="304800"/>
    <xdr:sp macro="" textlink="">
      <xdr:nvSpPr>
        <xdr:cNvPr id="18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20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73</xdr:row>
      <xdr:rowOff>0</xdr:rowOff>
    </xdr:from>
    <xdr:ext cx="304800" cy="304800"/>
    <xdr:sp macro="" textlink="">
      <xdr:nvSpPr>
        <xdr:cNvPr id="22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304800" cy="304800"/>
    <xdr:sp macro="" textlink="">
      <xdr:nvSpPr>
        <xdr:cNvPr id="24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</xdr:row>
      <xdr:rowOff>0</xdr:rowOff>
    </xdr:from>
    <xdr:ext cx="304800" cy="304800"/>
    <xdr:sp macro="" textlink="">
      <xdr:nvSpPr>
        <xdr:cNvPr id="26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181</xdr:row>
      <xdr:rowOff>0</xdr:rowOff>
    </xdr:from>
    <xdr:ext cx="304800" cy="304800"/>
    <xdr:sp macro="" textlink="">
      <xdr:nvSpPr>
        <xdr:cNvPr id="28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304800" cy="304800"/>
    <xdr:sp macro="" textlink="">
      <xdr:nvSpPr>
        <xdr:cNvPr id="30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253</xdr:row>
      <xdr:rowOff>0</xdr:rowOff>
    </xdr:from>
    <xdr:ext cx="304800" cy="304800"/>
    <xdr:sp macro="" textlink="">
      <xdr:nvSpPr>
        <xdr:cNvPr id="32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289</xdr:row>
      <xdr:rowOff>0</xdr:rowOff>
    </xdr:from>
    <xdr:ext cx="304800" cy="304800"/>
    <xdr:sp macro="" textlink="">
      <xdr:nvSpPr>
        <xdr:cNvPr id="34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325</xdr:row>
      <xdr:rowOff>0</xdr:rowOff>
    </xdr:from>
    <xdr:ext cx="304800" cy="304800"/>
    <xdr:sp macro="" textlink="">
      <xdr:nvSpPr>
        <xdr:cNvPr id="36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361</xdr:row>
      <xdr:rowOff>0</xdr:rowOff>
    </xdr:from>
    <xdr:ext cx="304800" cy="304800"/>
    <xdr:sp macro="" textlink="">
      <xdr:nvSpPr>
        <xdr:cNvPr id="38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397</xdr:row>
      <xdr:rowOff>0</xdr:rowOff>
    </xdr:from>
    <xdr:ext cx="304800" cy="304800"/>
    <xdr:sp macro="" textlink="">
      <xdr:nvSpPr>
        <xdr:cNvPr id="40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433</xdr:row>
      <xdr:rowOff>0</xdr:rowOff>
    </xdr:from>
    <xdr:ext cx="304800" cy="304800"/>
    <xdr:sp macro="" textlink="">
      <xdr:nvSpPr>
        <xdr:cNvPr id="42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469</xdr:row>
      <xdr:rowOff>0</xdr:rowOff>
    </xdr:from>
    <xdr:ext cx="304800" cy="304800"/>
    <xdr:sp macro="" textlink="">
      <xdr:nvSpPr>
        <xdr:cNvPr id="44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505</xdr:row>
      <xdr:rowOff>0</xdr:rowOff>
    </xdr:from>
    <xdr:ext cx="304800" cy="304800"/>
    <xdr:sp macro="" textlink="">
      <xdr:nvSpPr>
        <xdr:cNvPr id="46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541</xdr:row>
      <xdr:rowOff>0</xdr:rowOff>
    </xdr:from>
    <xdr:ext cx="304800" cy="304800"/>
    <xdr:sp macro="" textlink="">
      <xdr:nvSpPr>
        <xdr:cNvPr id="48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577</xdr:row>
      <xdr:rowOff>0</xdr:rowOff>
    </xdr:from>
    <xdr:ext cx="304800" cy="304800"/>
    <xdr:sp macro="" textlink="">
      <xdr:nvSpPr>
        <xdr:cNvPr id="50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304800"/>
    <xdr:sp macro="" textlink="">
      <xdr:nvSpPr>
        <xdr:cNvPr id="52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46852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304800"/>
    <xdr:sp macro="" textlink="">
      <xdr:nvSpPr>
        <xdr:cNvPr id="54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46852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304800"/>
    <xdr:sp macro="" textlink="">
      <xdr:nvSpPr>
        <xdr:cNvPr id="56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46852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304800"/>
    <xdr:sp macro="" textlink="">
      <xdr:nvSpPr>
        <xdr:cNvPr id="58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46852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60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73</xdr:row>
      <xdr:rowOff>0</xdr:rowOff>
    </xdr:from>
    <xdr:ext cx="304800" cy="304800"/>
    <xdr:sp macro="" textlink="">
      <xdr:nvSpPr>
        <xdr:cNvPr id="62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304800" cy="304800"/>
    <xdr:sp macro="" textlink="">
      <xdr:nvSpPr>
        <xdr:cNvPr id="64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</xdr:row>
      <xdr:rowOff>0</xdr:rowOff>
    </xdr:from>
    <xdr:ext cx="304800" cy="304800"/>
    <xdr:sp macro="" textlink="">
      <xdr:nvSpPr>
        <xdr:cNvPr id="66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181</xdr:row>
      <xdr:rowOff>0</xdr:rowOff>
    </xdr:from>
    <xdr:ext cx="304800" cy="304800"/>
    <xdr:sp macro="" textlink="">
      <xdr:nvSpPr>
        <xdr:cNvPr id="68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304800" cy="304800"/>
    <xdr:sp macro="" textlink="">
      <xdr:nvSpPr>
        <xdr:cNvPr id="70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253</xdr:row>
      <xdr:rowOff>0</xdr:rowOff>
    </xdr:from>
    <xdr:ext cx="304800" cy="304800"/>
    <xdr:sp macro="" textlink="">
      <xdr:nvSpPr>
        <xdr:cNvPr id="72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289</xdr:row>
      <xdr:rowOff>0</xdr:rowOff>
    </xdr:from>
    <xdr:ext cx="304800" cy="304800"/>
    <xdr:sp macro="" textlink="">
      <xdr:nvSpPr>
        <xdr:cNvPr id="74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325</xdr:row>
      <xdr:rowOff>0</xdr:rowOff>
    </xdr:from>
    <xdr:ext cx="304800" cy="304800"/>
    <xdr:sp macro="" textlink="">
      <xdr:nvSpPr>
        <xdr:cNvPr id="76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361</xdr:row>
      <xdr:rowOff>0</xdr:rowOff>
    </xdr:from>
    <xdr:ext cx="304800" cy="304800"/>
    <xdr:sp macro="" textlink="">
      <xdr:nvSpPr>
        <xdr:cNvPr id="78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396</xdr:row>
      <xdr:rowOff>0</xdr:rowOff>
    </xdr:from>
    <xdr:ext cx="304800" cy="304800"/>
    <xdr:sp macro="" textlink="">
      <xdr:nvSpPr>
        <xdr:cNvPr id="80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9166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397</xdr:row>
      <xdr:rowOff>0</xdr:rowOff>
    </xdr:from>
    <xdr:ext cx="304800" cy="304800"/>
    <xdr:sp macro="" textlink="">
      <xdr:nvSpPr>
        <xdr:cNvPr id="81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9349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433</xdr:row>
      <xdr:rowOff>0</xdr:rowOff>
    </xdr:from>
    <xdr:ext cx="304800" cy="304800"/>
    <xdr:sp macro="" textlink="">
      <xdr:nvSpPr>
        <xdr:cNvPr id="83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397</xdr:row>
      <xdr:rowOff>0</xdr:rowOff>
    </xdr:from>
    <xdr:ext cx="304800" cy="304800"/>
    <xdr:sp macro="" textlink="">
      <xdr:nvSpPr>
        <xdr:cNvPr id="85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9349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433</xdr:row>
      <xdr:rowOff>0</xdr:rowOff>
    </xdr:from>
    <xdr:ext cx="304800" cy="304800"/>
    <xdr:sp macro="" textlink="">
      <xdr:nvSpPr>
        <xdr:cNvPr id="87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397</xdr:row>
      <xdr:rowOff>0</xdr:rowOff>
    </xdr:from>
    <xdr:ext cx="304800" cy="304800"/>
    <xdr:sp macro="" textlink="">
      <xdr:nvSpPr>
        <xdr:cNvPr id="89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9349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433</xdr:row>
      <xdr:rowOff>0</xdr:rowOff>
    </xdr:from>
    <xdr:ext cx="304800" cy="304800"/>
    <xdr:sp macro="" textlink="">
      <xdr:nvSpPr>
        <xdr:cNvPr id="91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469</xdr:row>
      <xdr:rowOff>0</xdr:rowOff>
    </xdr:from>
    <xdr:ext cx="304800" cy="304800"/>
    <xdr:sp macro="" textlink="">
      <xdr:nvSpPr>
        <xdr:cNvPr id="93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768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397</xdr:row>
      <xdr:rowOff>0</xdr:rowOff>
    </xdr:from>
    <xdr:ext cx="304800" cy="304800"/>
    <xdr:sp macro="" textlink="">
      <xdr:nvSpPr>
        <xdr:cNvPr id="95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9349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433</xdr:row>
      <xdr:rowOff>0</xdr:rowOff>
    </xdr:from>
    <xdr:ext cx="304800" cy="304800"/>
    <xdr:sp macro="" textlink="">
      <xdr:nvSpPr>
        <xdr:cNvPr id="97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469</xdr:row>
      <xdr:rowOff>0</xdr:rowOff>
    </xdr:from>
    <xdr:ext cx="304800" cy="304800"/>
    <xdr:sp macro="" textlink="">
      <xdr:nvSpPr>
        <xdr:cNvPr id="99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768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505</xdr:row>
      <xdr:rowOff>0</xdr:rowOff>
    </xdr:from>
    <xdr:ext cx="304800" cy="304800"/>
    <xdr:sp macro="" textlink="">
      <xdr:nvSpPr>
        <xdr:cNvPr id="101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36850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541</xdr:row>
      <xdr:rowOff>0</xdr:rowOff>
    </xdr:from>
    <xdr:ext cx="304800" cy="304800"/>
    <xdr:sp macro="" textlink="">
      <xdr:nvSpPr>
        <xdr:cNvPr id="103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460171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577</xdr:row>
      <xdr:rowOff>0</xdr:rowOff>
    </xdr:from>
    <xdr:ext cx="304800" cy="304800"/>
    <xdr:sp macro="" textlink="">
      <xdr:nvSpPr>
        <xdr:cNvPr id="105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55184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304800"/>
    <xdr:sp macro="" textlink="">
      <xdr:nvSpPr>
        <xdr:cNvPr id="107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6435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304800"/>
    <xdr:sp macro="" textlink="">
      <xdr:nvSpPr>
        <xdr:cNvPr id="109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73517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304800"/>
    <xdr:sp macro="" textlink="">
      <xdr:nvSpPr>
        <xdr:cNvPr id="111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826846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397</xdr:row>
      <xdr:rowOff>0</xdr:rowOff>
    </xdr:from>
    <xdr:ext cx="304800" cy="304800"/>
    <xdr:sp macro="" textlink="">
      <xdr:nvSpPr>
        <xdr:cNvPr id="113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9349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433</xdr:row>
      <xdr:rowOff>0</xdr:rowOff>
    </xdr:from>
    <xdr:ext cx="304800" cy="304800"/>
    <xdr:sp macro="" textlink="">
      <xdr:nvSpPr>
        <xdr:cNvPr id="115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469</xdr:row>
      <xdr:rowOff>0</xdr:rowOff>
    </xdr:from>
    <xdr:ext cx="304800" cy="304800"/>
    <xdr:sp macro="" textlink="">
      <xdr:nvSpPr>
        <xdr:cNvPr id="117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768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505</xdr:row>
      <xdr:rowOff>0</xdr:rowOff>
    </xdr:from>
    <xdr:ext cx="304800" cy="304800"/>
    <xdr:sp macro="" textlink="">
      <xdr:nvSpPr>
        <xdr:cNvPr id="119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36850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541</xdr:row>
      <xdr:rowOff>0</xdr:rowOff>
    </xdr:from>
    <xdr:ext cx="304800" cy="304800"/>
    <xdr:sp macro="" textlink="">
      <xdr:nvSpPr>
        <xdr:cNvPr id="121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460171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577</xdr:row>
      <xdr:rowOff>0</xdr:rowOff>
    </xdr:from>
    <xdr:ext cx="304800" cy="304800"/>
    <xdr:sp macro="" textlink="">
      <xdr:nvSpPr>
        <xdr:cNvPr id="123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55184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304800"/>
    <xdr:sp macro="" textlink="">
      <xdr:nvSpPr>
        <xdr:cNvPr id="125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6435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304800"/>
    <xdr:sp macro="" textlink="">
      <xdr:nvSpPr>
        <xdr:cNvPr id="127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73517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304800"/>
    <xdr:sp macro="" textlink="">
      <xdr:nvSpPr>
        <xdr:cNvPr id="129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826846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304800"/>
    <xdr:sp macro="" textlink="">
      <xdr:nvSpPr>
        <xdr:cNvPr id="133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649</xdr:row>
      <xdr:rowOff>0</xdr:rowOff>
    </xdr:from>
    <xdr:ext cx="304800" cy="304800"/>
    <xdr:sp macro="" textlink="">
      <xdr:nvSpPr>
        <xdr:cNvPr id="137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685</xdr:row>
      <xdr:rowOff>0</xdr:rowOff>
    </xdr:from>
    <xdr:ext cx="304800" cy="304800"/>
    <xdr:sp macro="" textlink="">
      <xdr:nvSpPr>
        <xdr:cNvPr id="141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67235</xdr:colOff>
      <xdr:row>0</xdr:row>
      <xdr:rowOff>100853</xdr:rowOff>
    </xdr:from>
    <xdr:to>
      <xdr:col>5</xdr:col>
      <xdr:colOff>142500</xdr:colOff>
      <xdr:row>4</xdr:row>
      <xdr:rowOff>56029</xdr:rowOff>
    </xdr:to>
    <xdr:pic>
      <xdr:nvPicPr>
        <xdr:cNvPr id="126" name="Image 125">
          <a:extLst>
            <a:ext uri="{FF2B5EF4-FFF2-40B4-BE49-F238E27FC236}">
              <a16:creationId xmlns:a16="http://schemas.microsoft.com/office/drawing/2014/main" id="{477D9319-62AB-45B5-B28B-D4C0C3E66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" t="-125" r="-41" b="-125"/>
        <a:stretch>
          <a:fillRect/>
        </a:stretch>
      </xdr:blipFill>
      <xdr:spPr bwMode="auto">
        <a:xfrm>
          <a:off x="67235" y="100853"/>
          <a:ext cx="3022412" cy="121023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135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431CF003-E977-4F49-9B1A-DC76BECB14EF}"/>
            </a:ext>
          </a:extLst>
        </xdr:cNvPr>
        <xdr:cNvSpPr>
          <a:spLocks noChangeAspect="1" noChangeArrowheads="1"/>
        </xdr:cNvSpPr>
      </xdr:nvSpPr>
      <xdr:spPr bwMode="auto">
        <a:xfrm>
          <a:off x="571500" y="17929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67235</xdr:colOff>
      <xdr:row>36</xdr:row>
      <xdr:rowOff>100853</xdr:rowOff>
    </xdr:from>
    <xdr:to>
      <xdr:col>5</xdr:col>
      <xdr:colOff>142500</xdr:colOff>
      <xdr:row>40</xdr:row>
      <xdr:rowOff>56029</xdr:rowOff>
    </xdr:to>
    <xdr:pic>
      <xdr:nvPicPr>
        <xdr:cNvPr id="136" name="Image 135">
          <a:extLst>
            <a:ext uri="{FF2B5EF4-FFF2-40B4-BE49-F238E27FC236}">
              <a16:creationId xmlns:a16="http://schemas.microsoft.com/office/drawing/2014/main" id="{4B3973A6-371C-48C0-8394-BC3B4763E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" t="-125" r="-41" b="-125"/>
        <a:stretch>
          <a:fillRect/>
        </a:stretch>
      </xdr:blipFill>
      <xdr:spPr bwMode="auto">
        <a:xfrm>
          <a:off x="67235" y="100853"/>
          <a:ext cx="3022412" cy="121023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73</xdr:row>
      <xdr:rowOff>0</xdr:rowOff>
    </xdr:from>
    <xdr:ext cx="304800" cy="304800"/>
    <xdr:sp macro="" textlink="">
      <xdr:nvSpPr>
        <xdr:cNvPr id="139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E2F556C-94B9-4172-AF3D-83583A3EBD50}"/>
            </a:ext>
          </a:extLst>
        </xdr:cNvPr>
        <xdr:cNvSpPr>
          <a:spLocks noChangeAspect="1" noChangeArrowheads="1"/>
        </xdr:cNvSpPr>
      </xdr:nvSpPr>
      <xdr:spPr bwMode="auto">
        <a:xfrm>
          <a:off x="571500" y="17929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67235</xdr:colOff>
      <xdr:row>72</xdr:row>
      <xdr:rowOff>100853</xdr:rowOff>
    </xdr:from>
    <xdr:to>
      <xdr:col>5</xdr:col>
      <xdr:colOff>142500</xdr:colOff>
      <xdr:row>76</xdr:row>
      <xdr:rowOff>56029</xdr:rowOff>
    </xdr:to>
    <xdr:pic>
      <xdr:nvPicPr>
        <xdr:cNvPr id="140" name="Image 139">
          <a:extLst>
            <a:ext uri="{FF2B5EF4-FFF2-40B4-BE49-F238E27FC236}">
              <a16:creationId xmlns:a16="http://schemas.microsoft.com/office/drawing/2014/main" id="{3ECFF3D7-06EB-473F-AC53-7508BAE85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" t="-125" r="-41" b="-125"/>
        <a:stretch>
          <a:fillRect/>
        </a:stretch>
      </xdr:blipFill>
      <xdr:spPr bwMode="auto">
        <a:xfrm>
          <a:off x="67235" y="100853"/>
          <a:ext cx="3022412" cy="121023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109</xdr:row>
      <xdr:rowOff>0</xdr:rowOff>
    </xdr:from>
    <xdr:ext cx="304800" cy="304800"/>
    <xdr:sp macro="" textlink="">
      <xdr:nvSpPr>
        <xdr:cNvPr id="151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93ABFE41-34EA-4E10-A40C-4F05F06A665A}"/>
            </a:ext>
          </a:extLst>
        </xdr:cNvPr>
        <xdr:cNvSpPr>
          <a:spLocks noChangeAspect="1" noChangeArrowheads="1"/>
        </xdr:cNvSpPr>
      </xdr:nvSpPr>
      <xdr:spPr bwMode="auto">
        <a:xfrm>
          <a:off x="571500" y="195990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304800" cy="304800"/>
    <xdr:sp macro="" textlink="">
      <xdr:nvSpPr>
        <xdr:cNvPr id="152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AC9A7769-FA46-413E-9C7B-92E04BD06457}"/>
            </a:ext>
          </a:extLst>
        </xdr:cNvPr>
        <xdr:cNvSpPr>
          <a:spLocks noChangeAspect="1" noChangeArrowheads="1"/>
        </xdr:cNvSpPr>
      </xdr:nvSpPr>
      <xdr:spPr bwMode="auto">
        <a:xfrm>
          <a:off x="571500" y="195990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304800" cy="304800"/>
    <xdr:sp macro="" textlink="">
      <xdr:nvSpPr>
        <xdr:cNvPr id="153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5090F64A-4158-45E7-82B3-7178CB9334A5}"/>
            </a:ext>
          </a:extLst>
        </xdr:cNvPr>
        <xdr:cNvSpPr>
          <a:spLocks noChangeAspect="1" noChangeArrowheads="1"/>
        </xdr:cNvSpPr>
      </xdr:nvSpPr>
      <xdr:spPr bwMode="auto">
        <a:xfrm>
          <a:off x="571500" y="195990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304800" cy="304800"/>
    <xdr:sp macro="" textlink="">
      <xdr:nvSpPr>
        <xdr:cNvPr id="154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7713A0C5-8E0C-4D0A-AF5D-1ED5C14343D3}"/>
            </a:ext>
          </a:extLst>
        </xdr:cNvPr>
        <xdr:cNvSpPr>
          <a:spLocks noChangeAspect="1" noChangeArrowheads="1"/>
        </xdr:cNvSpPr>
      </xdr:nvSpPr>
      <xdr:spPr bwMode="auto">
        <a:xfrm>
          <a:off x="571500" y="195990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304800" cy="304800"/>
    <xdr:sp macro="" textlink="">
      <xdr:nvSpPr>
        <xdr:cNvPr id="155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107CCC36-F524-4788-93EF-1CEBDA5D06C4}"/>
            </a:ext>
          </a:extLst>
        </xdr:cNvPr>
        <xdr:cNvSpPr>
          <a:spLocks noChangeAspect="1" noChangeArrowheads="1"/>
        </xdr:cNvSpPr>
      </xdr:nvSpPr>
      <xdr:spPr bwMode="auto">
        <a:xfrm>
          <a:off x="571500" y="195990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304800" cy="304800"/>
    <xdr:sp macro="" textlink="">
      <xdr:nvSpPr>
        <xdr:cNvPr id="156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67FBB018-8FEE-40B6-997B-7C499FF03E92}"/>
            </a:ext>
          </a:extLst>
        </xdr:cNvPr>
        <xdr:cNvSpPr>
          <a:spLocks noChangeAspect="1" noChangeArrowheads="1"/>
        </xdr:cNvSpPr>
      </xdr:nvSpPr>
      <xdr:spPr bwMode="auto">
        <a:xfrm>
          <a:off x="571500" y="195990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67235</xdr:colOff>
      <xdr:row>108</xdr:row>
      <xdr:rowOff>100853</xdr:rowOff>
    </xdr:from>
    <xdr:to>
      <xdr:col>5</xdr:col>
      <xdr:colOff>142500</xdr:colOff>
      <xdr:row>112</xdr:row>
      <xdr:rowOff>56029</xdr:rowOff>
    </xdr:to>
    <xdr:pic>
      <xdr:nvPicPr>
        <xdr:cNvPr id="157" name="Image 156">
          <a:extLst>
            <a:ext uri="{FF2B5EF4-FFF2-40B4-BE49-F238E27FC236}">
              <a16:creationId xmlns:a16="http://schemas.microsoft.com/office/drawing/2014/main" id="{5655F49A-1317-4689-906B-DD3920BB3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" t="-125" r="-41" b="-125"/>
        <a:stretch>
          <a:fillRect/>
        </a:stretch>
      </xdr:blipFill>
      <xdr:spPr bwMode="auto">
        <a:xfrm>
          <a:off x="67235" y="19419794"/>
          <a:ext cx="3022412" cy="13222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145</xdr:row>
      <xdr:rowOff>0</xdr:rowOff>
    </xdr:from>
    <xdr:ext cx="304800" cy="304800"/>
    <xdr:sp macro="" textlink="">
      <xdr:nvSpPr>
        <xdr:cNvPr id="158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918698FA-1E46-4BD2-9727-176CF0452CED}"/>
            </a:ext>
          </a:extLst>
        </xdr:cNvPr>
        <xdr:cNvSpPr>
          <a:spLocks noChangeAspect="1" noChangeArrowheads="1"/>
        </xdr:cNvSpPr>
      </xdr:nvSpPr>
      <xdr:spPr bwMode="auto">
        <a:xfrm>
          <a:off x="571500" y="195990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</xdr:row>
      <xdr:rowOff>0</xdr:rowOff>
    </xdr:from>
    <xdr:ext cx="304800" cy="304800"/>
    <xdr:sp macro="" textlink="">
      <xdr:nvSpPr>
        <xdr:cNvPr id="159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51DE31B-074F-427B-A26C-94136A71AC5E}"/>
            </a:ext>
          </a:extLst>
        </xdr:cNvPr>
        <xdr:cNvSpPr>
          <a:spLocks noChangeAspect="1" noChangeArrowheads="1"/>
        </xdr:cNvSpPr>
      </xdr:nvSpPr>
      <xdr:spPr bwMode="auto">
        <a:xfrm>
          <a:off x="571500" y="195990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</xdr:row>
      <xdr:rowOff>0</xdr:rowOff>
    </xdr:from>
    <xdr:ext cx="304800" cy="304800"/>
    <xdr:sp macro="" textlink="">
      <xdr:nvSpPr>
        <xdr:cNvPr id="160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3590FA05-45EA-4846-B182-D1D29977E17F}"/>
            </a:ext>
          </a:extLst>
        </xdr:cNvPr>
        <xdr:cNvSpPr>
          <a:spLocks noChangeAspect="1" noChangeArrowheads="1"/>
        </xdr:cNvSpPr>
      </xdr:nvSpPr>
      <xdr:spPr bwMode="auto">
        <a:xfrm>
          <a:off x="571500" y="195990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</xdr:row>
      <xdr:rowOff>0</xdr:rowOff>
    </xdr:from>
    <xdr:ext cx="304800" cy="304800"/>
    <xdr:sp macro="" textlink="">
      <xdr:nvSpPr>
        <xdr:cNvPr id="161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2383FBD9-2167-4E2C-AEE9-45490E9A1C2E}"/>
            </a:ext>
          </a:extLst>
        </xdr:cNvPr>
        <xdr:cNvSpPr>
          <a:spLocks noChangeAspect="1" noChangeArrowheads="1"/>
        </xdr:cNvSpPr>
      </xdr:nvSpPr>
      <xdr:spPr bwMode="auto">
        <a:xfrm>
          <a:off x="571500" y="195990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</xdr:row>
      <xdr:rowOff>0</xdr:rowOff>
    </xdr:from>
    <xdr:ext cx="304800" cy="304800"/>
    <xdr:sp macro="" textlink="">
      <xdr:nvSpPr>
        <xdr:cNvPr id="162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2A6D58F0-19ED-4A99-88A9-BB0B9B0A72B8}"/>
            </a:ext>
          </a:extLst>
        </xdr:cNvPr>
        <xdr:cNvSpPr>
          <a:spLocks noChangeAspect="1" noChangeArrowheads="1"/>
        </xdr:cNvSpPr>
      </xdr:nvSpPr>
      <xdr:spPr bwMode="auto">
        <a:xfrm>
          <a:off x="571500" y="195990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</xdr:row>
      <xdr:rowOff>0</xdr:rowOff>
    </xdr:from>
    <xdr:ext cx="304800" cy="304800"/>
    <xdr:sp macro="" textlink="">
      <xdr:nvSpPr>
        <xdr:cNvPr id="163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48FF7109-4403-4BB8-AED8-AA07F6A889C4}"/>
            </a:ext>
          </a:extLst>
        </xdr:cNvPr>
        <xdr:cNvSpPr>
          <a:spLocks noChangeAspect="1" noChangeArrowheads="1"/>
        </xdr:cNvSpPr>
      </xdr:nvSpPr>
      <xdr:spPr bwMode="auto">
        <a:xfrm>
          <a:off x="571500" y="195990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67235</xdr:colOff>
      <xdr:row>144</xdr:row>
      <xdr:rowOff>100853</xdr:rowOff>
    </xdr:from>
    <xdr:to>
      <xdr:col>5</xdr:col>
      <xdr:colOff>142500</xdr:colOff>
      <xdr:row>148</xdr:row>
      <xdr:rowOff>56029</xdr:rowOff>
    </xdr:to>
    <xdr:pic>
      <xdr:nvPicPr>
        <xdr:cNvPr id="164" name="Image 163">
          <a:extLst>
            <a:ext uri="{FF2B5EF4-FFF2-40B4-BE49-F238E27FC236}">
              <a16:creationId xmlns:a16="http://schemas.microsoft.com/office/drawing/2014/main" id="{4F4D525B-F28A-4063-8185-3ED398A23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" t="-125" r="-41" b="-125"/>
        <a:stretch>
          <a:fillRect/>
        </a:stretch>
      </xdr:blipFill>
      <xdr:spPr bwMode="auto">
        <a:xfrm>
          <a:off x="67235" y="19419794"/>
          <a:ext cx="3022412" cy="13222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181</xdr:row>
      <xdr:rowOff>0</xdr:rowOff>
    </xdr:from>
    <xdr:ext cx="304800" cy="304800"/>
    <xdr:sp macro="" textlink="">
      <xdr:nvSpPr>
        <xdr:cNvPr id="165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2CDEDBC8-40DA-49D5-BD13-051BC581D865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181</xdr:row>
      <xdr:rowOff>0</xdr:rowOff>
    </xdr:from>
    <xdr:ext cx="304800" cy="304800"/>
    <xdr:sp macro="" textlink="">
      <xdr:nvSpPr>
        <xdr:cNvPr id="166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D9EEECF3-A68B-4389-86FD-5DBB8EC99650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181</xdr:row>
      <xdr:rowOff>0</xdr:rowOff>
    </xdr:from>
    <xdr:ext cx="304800" cy="304800"/>
    <xdr:sp macro="" textlink="">
      <xdr:nvSpPr>
        <xdr:cNvPr id="167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1163F10D-B33C-486E-AEC9-7D931B32A9E6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181</xdr:row>
      <xdr:rowOff>0</xdr:rowOff>
    </xdr:from>
    <xdr:ext cx="304800" cy="304800"/>
    <xdr:sp macro="" textlink="">
      <xdr:nvSpPr>
        <xdr:cNvPr id="168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71583071-946C-4D20-8AA2-CECE486B4D8F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181</xdr:row>
      <xdr:rowOff>0</xdr:rowOff>
    </xdr:from>
    <xdr:ext cx="304800" cy="304800"/>
    <xdr:sp macro="" textlink="">
      <xdr:nvSpPr>
        <xdr:cNvPr id="169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7C7B8BB6-EEC5-4371-9498-FE6627B09079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181</xdr:row>
      <xdr:rowOff>0</xdr:rowOff>
    </xdr:from>
    <xdr:ext cx="304800" cy="304800"/>
    <xdr:sp macro="" textlink="">
      <xdr:nvSpPr>
        <xdr:cNvPr id="170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5454BA12-C623-4360-A71E-03492D29A623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181</xdr:row>
      <xdr:rowOff>0</xdr:rowOff>
    </xdr:from>
    <xdr:ext cx="304800" cy="304800"/>
    <xdr:sp macro="" textlink="">
      <xdr:nvSpPr>
        <xdr:cNvPr id="171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B0B790E1-D492-453B-B0AA-A85F447E106F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181</xdr:row>
      <xdr:rowOff>0</xdr:rowOff>
    </xdr:from>
    <xdr:ext cx="304800" cy="304800"/>
    <xdr:sp macro="" textlink="">
      <xdr:nvSpPr>
        <xdr:cNvPr id="172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817B843A-C873-4C5D-BB83-D5EFEAEE056D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67235</xdr:colOff>
      <xdr:row>180</xdr:row>
      <xdr:rowOff>100853</xdr:rowOff>
    </xdr:from>
    <xdr:to>
      <xdr:col>5</xdr:col>
      <xdr:colOff>142500</xdr:colOff>
      <xdr:row>184</xdr:row>
      <xdr:rowOff>56029</xdr:rowOff>
    </xdr:to>
    <xdr:pic>
      <xdr:nvPicPr>
        <xdr:cNvPr id="173" name="Image 172">
          <a:extLst>
            <a:ext uri="{FF2B5EF4-FFF2-40B4-BE49-F238E27FC236}">
              <a16:creationId xmlns:a16="http://schemas.microsoft.com/office/drawing/2014/main" id="{D05BAE2F-3568-4DE1-8AC4-65687C82A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" t="-125" r="-41" b="-125"/>
        <a:stretch>
          <a:fillRect/>
        </a:stretch>
      </xdr:blipFill>
      <xdr:spPr bwMode="auto">
        <a:xfrm>
          <a:off x="67235" y="38873206"/>
          <a:ext cx="3022412" cy="13222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217</xdr:row>
      <xdr:rowOff>0</xdr:rowOff>
    </xdr:from>
    <xdr:ext cx="304800" cy="304800"/>
    <xdr:sp macro="" textlink="">
      <xdr:nvSpPr>
        <xdr:cNvPr id="174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58FA0047-D74C-4857-9D3B-FAD9E46C426F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304800" cy="304800"/>
    <xdr:sp macro="" textlink="">
      <xdr:nvSpPr>
        <xdr:cNvPr id="175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974C2335-9875-49EE-8DD9-B39D359FDB17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304800" cy="304800"/>
    <xdr:sp macro="" textlink="">
      <xdr:nvSpPr>
        <xdr:cNvPr id="176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2E285DE1-AA40-4720-B892-EA1399C1BF33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304800" cy="304800"/>
    <xdr:sp macro="" textlink="">
      <xdr:nvSpPr>
        <xdr:cNvPr id="177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CC0BD7D9-A086-43FF-852A-19FE424EBA96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304800" cy="304800"/>
    <xdr:sp macro="" textlink="">
      <xdr:nvSpPr>
        <xdr:cNvPr id="178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594CF8F5-6736-4134-94F7-E3368BE28EE5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304800" cy="304800"/>
    <xdr:sp macro="" textlink="">
      <xdr:nvSpPr>
        <xdr:cNvPr id="179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B3890317-B846-439C-8ABE-519611A80722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304800" cy="304800"/>
    <xdr:sp macro="" textlink="">
      <xdr:nvSpPr>
        <xdr:cNvPr id="180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3637E8B3-3C95-4921-B3FD-5131620D79F5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217</xdr:row>
      <xdr:rowOff>0</xdr:rowOff>
    </xdr:from>
    <xdr:ext cx="304800" cy="304800"/>
    <xdr:sp macro="" textlink="">
      <xdr:nvSpPr>
        <xdr:cNvPr id="181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3E1F340C-4A9D-4DD1-84C8-41650A7780A8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67235</xdr:colOff>
      <xdr:row>216</xdr:row>
      <xdr:rowOff>100853</xdr:rowOff>
    </xdr:from>
    <xdr:to>
      <xdr:col>5</xdr:col>
      <xdr:colOff>142500</xdr:colOff>
      <xdr:row>220</xdr:row>
      <xdr:rowOff>56029</xdr:rowOff>
    </xdr:to>
    <xdr:pic>
      <xdr:nvPicPr>
        <xdr:cNvPr id="182" name="Image 181">
          <a:extLst>
            <a:ext uri="{FF2B5EF4-FFF2-40B4-BE49-F238E27FC236}">
              <a16:creationId xmlns:a16="http://schemas.microsoft.com/office/drawing/2014/main" id="{8D5C0D3C-703A-4B77-8C91-2C7AED69D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" t="-125" r="-41" b="-125"/>
        <a:stretch>
          <a:fillRect/>
        </a:stretch>
      </xdr:blipFill>
      <xdr:spPr bwMode="auto">
        <a:xfrm>
          <a:off x="67235" y="38873206"/>
          <a:ext cx="3022412" cy="13222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253</xdr:row>
      <xdr:rowOff>0</xdr:rowOff>
    </xdr:from>
    <xdr:ext cx="304800" cy="304800"/>
    <xdr:sp macro="" textlink="">
      <xdr:nvSpPr>
        <xdr:cNvPr id="183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9995CFFF-EF95-4F7D-BB3B-B9EC6700E04F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253</xdr:row>
      <xdr:rowOff>0</xdr:rowOff>
    </xdr:from>
    <xdr:ext cx="304800" cy="304800"/>
    <xdr:sp macro="" textlink="">
      <xdr:nvSpPr>
        <xdr:cNvPr id="184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8C2D3CAA-B9AC-46C3-B552-DDBDA470C14F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253</xdr:row>
      <xdr:rowOff>0</xdr:rowOff>
    </xdr:from>
    <xdr:ext cx="304800" cy="304800"/>
    <xdr:sp macro="" textlink="">
      <xdr:nvSpPr>
        <xdr:cNvPr id="185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AB574FE6-EAFE-41C4-A864-48E637AB2157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253</xdr:row>
      <xdr:rowOff>0</xdr:rowOff>
    </xdr:from>
    <xdr:ext cx="304800" cy="304800"/>
    <xdr:sp macro="" textlink="">
      <xdr:nvSpPr>
        <xdr:cNvPr id="186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4DC7C54C-BBDD-4776-88BD-723F16359860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253</xdr:row>
      <xdr:rowOff>0</xdr:rowOff>
    </xdr:from>
    <xdr:ext cx="304800" cy="304800"/>
    <xdr:sp macro="" textlink="">
      <xdr:nvSpPr>
        <xdr:cNvPr id="187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BD76A53B-6D0B-4619-8BE5-B4F67BBA807B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253</xdr:row>
      <xdr:rowOff>0</xdr:rowOff>
    </xdr:from>
    <xdr:ext cx="304800" cy="304800"/>
    <xdr:sp macro="" textlink="">
      <xdr:nvSpPr>
        <xdr:cNvPr id="188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C3DEE4F3-4C73-4795-869F-1151823696B4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253</xdr:row>
      <xdr:rowOff>0</xdr:rowOff>
    </xdr:from>
    <xdr:ext cx="304800" cy="304800"/>
    <xdr:sp macro="" textlink="">
      <xdr:nvSpPr>
        <xdr:cNvPr id="189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E93C4172-D312-4D8A-807D-8E24BD32505C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253</xdr:row>
      <xdr:rowOff>0</xdr:rowOff>
    </xdr:from>
    <xdr:ext cx="304800" cy="304800"/>
    <xdr:sp macro="" textlink="">
      <xdr:nvSpPr>
        <xdr:cNvPr id="190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F800AD3E-A25C-44FC-9096-CB7D87BE5BF3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67235</xdr:colOff>
      <xdr:row>252</xdr:row>
      <xdr:rowOff>100853</xdr:rowOff>
    </xdr:from>
    <xdr:to>
      <xdr:col>5</xdr:col>
      <xdr:colOff>142500</xdr:colOff>
      <xdr:row>256</xdr:row>
      <xdr:rowOff>56029</xdr:rowOff>
    </xdr:to>
    <xdr:pic>
      <xdr:nvPicPr>
        <xdr:cNvPr id="191" name="Image 190">
          <a:extLst>
            <a:ext uri="{FF2B5EF4-FFF2-40B4-BE49-F238E27FC236}">
              <a16:creationId xmlns:a16="http://schemas.microsoft.com/office/drawing/2014/main" id="{A39FD0CE-C97E-4970-8491-3DAC1C0FD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" t="-125" r="-41" b="-125"/>
        <a:stretch>
          <a:fillRect/>
        </a:stretch>
      </xdr:blipFill>
      <xdr:spPr bwMode="auto">
        <a:xfrm>
          <a:off x="67235" y="38873206"/>
          <a:ext cx="3022412" cy="13222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289</xdr:row>
      <xdr:rowOff>0</xdr:rowOff>
    </xdr:from>
    <xdr:ext cx="304800" cy="304800"/>
    <xdr:sp macro="" textlink="">
      <xdr:nvSpPr>
        <xdr:cNvPr id="192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8EA96427-5590-401A-BC8B-9E17B2807C4D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289</xdr:row>
      <xdr:rowOff>0</xdr:rowOff>
    </xdr:from>
    <xdr:ext cx="304800" cy="304800"/>
    <xdr:sp macro="" textlink="">
      <xdr:nvSpPr>
        <xdr:cNvPr id="193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81DA4012-F47D-4E2B-9152-ECAA43BA64DC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289</xdr:row>
      <xdr:rowOff>0</xdr:rowOff>
    </xdr:from>
    <xdr:ext cx="304800" cy="304800"/>
    <xdr:sp macro="" textlink="">
      <xdr:nvSpPr>
        <xdr:cNvPr id="194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B670D59E-6F9A-481B-8665-F7C850EA29B1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289</xdr:row>
      <xdr:rowOff>0</xdr:rowOff>
    </xdr:from>
    <xdr:ext cx="304800" cy="304800"/>
    <xdr:sp macro="" textlink="">
      <xdr:nvSpPr>
        <xdr:cNvPr id="195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175FF1BE-29AA-4DAD-A52A-AFAE18182A22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289</xdr:row>
      <xdr:rowOff>0</xdr:rowOff>
    </xdr:from>
    <xdr:ext cx="304800" cy="304800"/>
    <xdr:sp macro="" textlink="">
      <xdr:nvSpPr>
        <xdr:cNvPr id="196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AE9171D-2425-4AF7-8A2A-C7768010242B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289</xdr:row>
      <xdr:rowOff>0</xdr:rowOff>
    </xdr:from>
    <xdr:ext cx="304800" cy="304800"/>
    <xdr:sp macro="" textlink="">
      <xdr:nvSpPr>
        <xdr:cNvPr id="197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DA8CFA45-F6A8-4F08-B4C4-8A98FBA1CD8E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289</xdr:row>
      <xdr:rowOff>0</xdr:rowOff>
    </xdr:from>
    <xdr:ext cx="304800" cy="304800"/>
    <xdr:sp macro="" textlink="">
      <xdr:nvSpPr>
        <xdr:cNvPr id="198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612B315-797F-4BA1-B9CE-AD4CE037D16D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289</xdr:row>
      <xdr:rowOff>0</xdr:rowOff>
    </xdr:from>
    <xdr:ext cx="304800" cy="304800"/>
    <xdr:sp macro="" textlink="">
      <xdr:nvSpPr>
        <xdr:cNvPr id="199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4FF23ECA-B08C-4E06-9FB4-AA2397655A1D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67235</xdr:colOff>
      <xdr:row>288</xdr:row>
      <xdr:rowOff>100853</xdr:rowOff>
    </xdr:from>
    <xdr:to>
      <xdr:col>5</xdr:col>
      <xdr:colOff>142500</xdr:colOff>
      <xdr:row>292</xdr:row>
      <xdr:rowOff>56029</xdr:rowOff>
    </xdr:to>
    <xdr:pic>
      <xdr:nvPicPr>
        <xdr:cNvPr id="200" name="Image 199">
          <a:extLst>
            <a:ext uri="{FF2B5EF4-FFF2-40B4-BE49-F238E27FC236}">
              <a16:creationId xmlns:a16="http://schemas.microsoft.com/office/drawing/2014/main" id="{861C3B00-1E48-4EBF-9F41-CA090DED9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" t="-125" r="-41" b="-125"/>
        <a:stretch>
          <a:fillRect/>
        </a:stretch>
      </xdr:blipFill>
      <xdr:spPr bwMode="auto">
        <a:xfrm>
          <a:off x="67235" y="38873206"/>
          <a:ext cx="3022412" cy="13222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325</xdr:row>
      <xdr:rowOff>0</xdr:rowOff>
    </xdr:from>
    <xdr:ext cx="304800" cy="304800"/>
    <xdr:sp macro="" textlink="">
      <xdr:nvSpPr>
        <xdr:cNvPr id="201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7D077614-B1F9-4874-8122-96F4AA8CD920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325</xdr:row>
      <xdr:rowOff>0</xdr:rowOff>
    </xdr:from>
    <xdr:ext cx="304800" cy="304800"/>
    <xdr:sp macro="" textlink="">
      <xdr:nvSpPr>
        <xdr:cNvPr id="202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FFAF1CC9-3ED1-4507-8693-7808C0645BD5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325</xdr:row>
      <xdr:rowOff>0</xdr:rowOff>
    </xdr:from>
    <xdr:ext cx="304800" cy="304800"/>
    <xdr:sp macro="" textlink="">
      <xdr:nvSpPr>
        <xdr:cNvPr id="203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8B49F24D-642B-4E03-9582-2DFD785DC679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325</xdr:row>
      <xdr:rowOff>0</xdr:rowOff>
    </xdr:from>
    <xdr:ext cx="304800" cy="304800"/>
    <xdr:sp macro="" textlink="">
      <xdr:nvSpPr>
        <xdr:cNvPr id="204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5704096D-9CA3-41B9-AF4C-F6788BB12F20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325</xdr:row>
      <xdr:rowOff>0</xdr:rowOff>
    </xdr:from>
    <xdr:ext cx="304800" cy="304800"/>
    <xdr:sp macro="" textlink="">
      <xdr:nvSpPr>
        <xdr:cNvPr id="205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10F54C79-34D7-47B9-AB99-5FDE340C4329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325</xdr:row>
      <xdr:rowOff>0</xdr:rowOff>
    </xdr:from>
    <xdr:ext cx="304800" cy="304800"/>
    <xdr:sp macro="" textlink="">
      <xdr:nvSpPr>
        <xdr:cNvPr id="206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21511397-9E18-45DA-B327-5E53D90FC33D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325</xdr:row>
      <xdr:rowOff>0</xdr:rowOff>
    </xdr:from>
    <xdr:ext cx="304800" cy="304800"/>
    <xdr:sp macro="" textlink="">
      <xdr:nvSpPr>
        <xdr:cNvPr id="207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539065A0-8FA4-43F5-B9EF-110BFC048EC1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325</xdr:row>
      <xdr:rowOff>0</xdr:rowOff>
    </xdr:from>
    <xdr:ext cx="304800" cy="304800"/>
    <xdr:sp macro="" textlink="">
      <xdr:nvSpPr>
        <xdr:cNvPr id="208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91EF888C-A849-4819-A0D5-8F4C36B81705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67235</xdr:colOff>
      <xdr:row>324</xdr:row>
      <xdr:rowOff>100853</xdr:rowOff>
    </xdr:from>
    <xdr:to>
      <xdr:col>5</xdr:col>
      <xdr:colOff>142500</xdr:colOff>
      <xdr:row>328</xdr:row>
      <xdr:rowOff>56029</xdr:rowOff>
    </xdr:to>
    <xdr:pic>
      <xdr:nvPicPr>
        <xdr:cNvPr id="209" name="Image 208">
          <a:extLst>
            <a:ext uri="{FF2B5EF4-FFF2-40B4-BE49-F238E27FC236}">
              <a16:creationId xmlns:a16="http://schemas.microsoft.com/office/drawing/2014/main" id="{AEC57043-9C0E-4D7F-A2CD-ED9C7CD83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" t="-125" r="-41" b="-125"/>
        <a:stretch>
          <a:fillRect/>
        </a:stretch>
      </xdr:blipFill>
      <xdr:spPr bwMode="auto">
        <a:xfrm>
          <a:off x="67235" y="38873206"/>
          <a:ext cx="3022412" cy="13222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361</xdr:row>
      <xdr:rowOff>0</xdr:rowOff>
    </xdr:from>
    <xdr:ext cx="304800" cy="304800"/>
    <xdr:sp macro="" textlink="">
      <xdr:nvSpPr>
        <xdr:cNvPr id="210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8B4B740C-EB24-4A08-A62D-D2CB13B9BB6B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361</xdr:row>
      <xdr:rowOff>0</xdr:rowOff>
    </xdr:from>
    <xdr:ext cx="304800" cy="304800"/>
    <xdr:sp macro="" textlink="">
      <xdr:nvSpPr>
        <xdr:cNvPr id="211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88827006-76A4-4471-BEFE-C554DD81480B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361</xdr:row>
      <xdr:rowOff>0</xdr:rowOff>
    </xdr:from>
    <xdr:ext cx="304800" cy="304800"/>
    <xdr:sp macro="" textlink="">
      <xdr:nvSpPr>
        <xdr:cNvPr id="212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4AD5B61D-12FC-472F-ABD1-1397C5D07B0B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361</xdr:row>
      <xdr:rowOff>0</xdr:rowOff>
    </xdr:from>
    <xdr:ext cx="304800" cy="304800"/>
    <xdr:sp macro="" textlink="">
      <xdr:nvSpPr>
        <xdr:cNvPr id="213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6E90489B-5E67-49E1-930D-2BE838DCA8F6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361</xdr:row>
      <xdr:rowOff>0</xdr:rowOff>
    </xdr:from>
    <xdr:ext cx="304800" cy="304800"/>
    <xdr:sp macro="" textlink="">
      <xdr:nvSpPr>
        <xdr:cNvPr id="214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E9EEF81F-7D96-4958-BD9F-3D79C4A0D75D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361</xdr:row>
      <xdr:rowOff>0</xdr:rowOff>
    </xdr:from>
    <xdr:ext cx="304800" cy="304800"/>
    <xdr:sp macro="" textlink="">
      <xdr:nvSpPr>
        <xdr:cNvPr id="215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CC8667D3-7451-4E06-BFDC-2265BCDE969C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361</xdr:row>
      <xdr:rowOff>0</xdr:rowOff>
    </xdr:from>
    <xdr:ext cx="304800" cy="304800"/>
    <xdr:sp macro="" textlink="">
      <xdr:nvSpPr>
        <xdr:cNvPr id="216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D42AEEB6-AEB0-48CA-8568-3DCB4EC02B7B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361</xdr:row>
      <xdr:rowOff>0</xdr:rowOff>
    </xdr:from>
    <xdr:ext cx="304800" cy="304800"/>
    <xdr:sp macro="" textlink="">
      <xdr:nvSpPr>
        <xdr:cNvPr id="217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8E468848-5BA5-4851-B645-21EEC022E1A1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67235</xdr:colOff>
      <xdr:row>360</xdr:row>
      <xdr:rowOff>100853</xdr:rowOff>
    </xdr:from>
    <xdr:to>
      <xdr:col>5</xdr:col>
      <xdr:colOff>142500</xdr:colOff>
      <xdr:row>364</xdr:row>
      <xdr:rowOff>56029</xdr:rowOff>
    </xdr:to>
    <xdr:pic>
      <xdr:nvPicPr>
        <xdr:cNvPr id="218" name="Image 217">
          <a:extLst>
            <a:ext uri="{FF2B5EF4-FFF2-40B4-BE49-F238E27FC236}">
              <a16:creationId xmlns:a16="http://schemas.microsoft.com/office/drawing/2014/main" id="{2F403A0A-6346-4A28-87E3-2093F28E0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" t="-125" r="-41" b="-125"/>
        <a:stretch>
          <a:fillRect/>
        </a:stretch>
      </xdr:blipFill>
      <xdr:spPr bwMode="auto">
        <a:xfrm>
          <a:off x="67235" y="38873206"/>
          <a:ext cx="3022412" cy="13222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397</xdr:row>
      <xdr:rowOff>0</xdr:rowOff>
    </xdr:from>
    <xdr:ext cx="304800" cy="304800"/>
    <xdr:sp macro="" textlink="">
      <xdr:nvSpPr>
        <xdr:cNvPr id="219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37F0601E-6339-4B61-971C-6AA2EEC60954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397</xdr:row>
      <xdr:rowOff>0</xdr:rowOff>
    </xdr:from>
    <xdr:ext cx="304800" cy="304800"/>
    <xdr:sp macro="" textlink="">
      <xdr:nvSpPr>
        <xdr:cNvPr id="220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C97DDFA9-B4D6-48A1-A9E7-F326DA2AD30A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397</xdr:row>
      <xdr:rowOff>0</xdr:rowOff>
    </xdr:from>
    <xdr:ext cx="304800" cy="304800"/>
    <xdr:sp macro="" textlink="">
      <xdr:nvSpPr>
        <xdr:cNvPr id="221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4CCC0648-96FB-48D5-9496-D45E201DBDEB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397</xdr:row>
      <xdr:rowOff>0</xdr:rowOff>
    </xdr:from>
    <xdr:ext cx="304800" cy="304800"/>
    <xdr:sp macro="" textlink="">
      <xdr:nvSpPr>
        <xdr:cNvPr id="222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BEC9BB0D-CA93-495E-AFFA-11DCED7EBE3E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397</xdr:row>
      <xdr:rowOff>0</xdr:rowOff>
    </xdr:from>
    <xdr:ext cx="304800" cy="304800"/>
    <xdr:sp macro="" textlink="">
      <xdr:nvSpPr>
        <xdr:cNvPr id="223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23FB6DB-48E1-404B-A8AC-8CB4E0858F14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397</xdr:row>
      <xdr:rowOff>0</xdr:rowOff>
    </xdr:from>
    <xdr:ext cx="304800" cy="304800"/>
    <xdr:sp macro="" textlink="">
      <xdr:nvSpPr>
        <xdr:cNvPr id="224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990404BF-308F-4B78-86D5-E00BCD4672C1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397</xdr:row>
      <xdr:rowOff>0</xdr:rowOff>
    </xdr:from>
    <xdr:ext cx="304800" cy="304800"/>
    <xdr:sp macro="" textlink="">
      <xdr:nvSpPr>
        <xdr:cNvPr id="225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F843C824-2112-48AE-9505-329EB047E9FD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397</xdr:row>
      <xdr:rowOff>0</xdr:rowOff>
    </xdr:from>
    <xdr:ext cx="304800" cy="304800"/>
    <xdr:sp macro="" textlink="">
      <xdr:nvSpPr>
        <xdr:cNvPr id="226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814D6F11-523B-4208-B362-52C829F7DF6A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67235</xdr:colOff>
      <xdr:row>396</xdr:row>
      <xdr:rowOff>100853</xdr:rowOff>
    </xdr:from>
    <xdr:to>
      <xdr:col>5</xdr:col>
      <xdr:colOff>142500</xdr:colOff>
      <xdr:row>400</xdr:row>
      <xdr:rowOff>56029</xdr:rowOff>
    </xdr:to>
    <xdr:pic>
      <xdr:nvPicPr>
        <xdr:cNvPr id="227" name="Image 226">
          <a:extLst>
            <a:ext uri="{FF2B5EF4-FFF2-40B4-BE49-F238E27FC236}">
              <a16:creationId xmlns:a16="http://schemas.microsoft.com/office/drawing/2014/main" id="{2F38A65D-26B5-4D46-B1D5-3A6F49B6F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" t="-125" r="-41" b="-125"/>
        <a:stretch>
          <a:fillRect/>
        </a:stretch>
      </xdr:blipFill>
      <xdr:spPr bwMode="auto">
        <a:xfrm>
          <a:off x="67235" y="38873206"/>
          <a:ext cx="3022412" cy="13222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433</xdr:row>
      <xdr:rowOff>0</xdr:rowOff>
    </xdr:from>
    <xdr:ext cx="304800" cy="304800"/>
    <xdr:sp macro="" textlink="">
      <xdr:nvSpPr>
        <xdr:cNvPr id="228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C7E8DA3C-1DD4-493C-AB74-2DA0993A56DA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433</xdr:row>
      <xdr:rowOff>0</xdr:rowOff>
    </xdr:from>
    <xdr:ext cx="304800" cy="304800"/>
    <xdr:sp macro="" textlink="">
      <xdr:nvSpPr>
        <xdr:cNvPr id="229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F0E501E9-E0A9-4754-8C98-567460D55E28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433</xdr:row>
      <xdr:rowOff>0</xdr:rowOff>
    </xdr:from>
    <xdr:ext cx="304800" cy="304800"/>
    <xdr:sp macro="" textlink="">
      <xdr:nvSpPr>
        <xdr:cNvPr id="230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1BC3BE62-0452-43FD-B845-F45349E129CC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433</xdr:row>
      <xdr:rowOff>0</xdr:rowOff>
    </xdr:from>
    <xdr:ext cx="304800" cy="304800"/>
    <xdr:sp macro="" textlink="">
      <xdr:nvSpPr>
        <xdr:cNvPr id="231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4D7C21EE-3823-4087-AE69-19D2B4A72A57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433</xdr:row>
      <xdr:rowOff>0</xdr:rowOff>
    </xdr:from>
    <xdr:ext cx="304800" cy="304800"/>
    <xdr:sp macro="" textlink="">
      <xdr:nvSpPr>
        <xdr:cNvPr id="232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884932DF-7711-4797-86AF-214C8E88328A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433</xdr:row>
      <xdr:rowOff>0</xdr:rowOff>
    </xdr:from>
    <xdr:ext cx="304800" cy="304800"/>
    <xdr:sp macro="" textlink="">
      <xdr:nvSpPr>
        <xdr:cNvPr id="233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3D6B4188-C1FC-4540-AFD6-D21E27210143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433</xdr:row>
      <xdr:rowOff>0</xdr:rowOff>
    </xdr:from>
    <xdr:ext cx="304800" cy="304800"/>
    <xdr:sp macro="" textlink="">
      <xdr:nvSpPr>
        <xdr:cNvPr id="234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CBC48C92-5866-4D13-8EF2-26ADD1EF4C3E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433</xdr:row>
      <xdr:rowOff>0</xdr:rowOff>
    </xdr:from>
    <xdr:ext cx="304800" cy="304800"/>
    <xdr:sp macro="" textlink="">
      <xdr:nvSpPr>
        <xdr:cNvPr id="235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EC093E29-89E1-4E8E-9C15-D6B25D90A8B4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67235</xdr:colOff>
      <xdr:row>432</xdr:row>
      <xdr:rowOff>100853</xdr:rowOff>
    </xdr:from>
    <xdr:to>
      <xdr:col>5</xdr:col>
      <xdr:colOff>142500</xdr:colOff>
      <xdr:row>436</xdr:row>
      <xdr:rowOff>56029</xdr:rowOff>
    </xdr:to>
    <xdr:pic>
      <xdr:nvPicPr>
        <xdr:cNvPr id="236" name="Image 235">
          <a:extLst>
            <a:ext uri="{FF2B5EF4-FFF2-40B4-BE49-F238E27FC236}">
              <a16:creationId xmlns:a16="http://schemas.microsoft.com/office/drawing/2014/main" id="{62A7E2CF-65DE-42DE-8FF5-16ACFF262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" t="-125" r="-41" b="-125"/>
        <a:stretch>
          <a:fillRect/>
        </a:stretch>
      </xdr:blipFill>
      <xdr:spPr bwMode="auto">
        <a:xfrm>
          <a:off x="67235" y="38873206"/>
          <a:ext cx="3022412" cy="13222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469</xdr:row>
      <xdr:rowOff>0</xdr:rowOff>
    </xdr:from>
    <xdr:ext cx="304800" cy="304800"/>
    <xdr:sp macro="" textlink="">
      <xdr:nvSpPr>
        <xdr:cNvPr id="237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C9999B30-7F8A-48CC-8DF0-5798855DDA51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469</xdr:row>
      <xdr:rowOff>0</xdr:rowOff>
    </xdr:from>
    <xdr:ext cx="304800" cy="304800"/>
    <xdr:sp macro="" textlink="">
      <xdr:nvSpPr>
        <xdr:cNvPr id="238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821320F6-EB83-449A-B13A-C14D731F7699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469</xdr:row>
      <xdr:rowOff>0</xdr:rowOff>
    </xdr:from>
    <xdr:ext cx="304800" cy="304800"/>
    <xdr:sp macro="" textlink="">
      <xdr:nvSpPr>
        <xdr:cNvPr id="239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2F11A430-7F52-4A22-BDEA-BFAED2623311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469</xdr:row>
      <xdr:rowOff>0</xdr:rowOff>
    </xdr:from>
    <xdr:ext cx="304800" cy="304800"/>
    <xdr:sp macro="" textlink="">
      <xdr:nvSpPr>
        <xdr:cNvPr id="240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50198D9F-F7F2-40C8-8E04-833B890EB1B8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469</xdr:row>
      <xdr:rowOff>0</xdr:rowOff>
    </xdr:from>
    <xdr:ext cx="304800" cy="304800"/>
    <xdr:sp macro="" textlink="">
      <xdr:nvSpPr>
        <xdr:cNvPr id="241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AA6B448D-B55E-40EE-BE17-2FB77325D6A5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469</xdr:row>
      <xdr:rowOff>0</xdr:rowOff>
    </xdr:from>
    <xdr:ext cx="304800" cy="304800"/>
    <xdr:sp macro="" textlink="">
      <xdr:nvSpPr>
        <xdr:cNvPr id="242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385A5E34-9D26-4AB3-B656-B06AD996C456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469</xdr:row>
      <xdr:rowOff>0</xdr:rowOff>
    </xdr:from>
    <xdr:ext cx="304800" cy="304800"/>
    <xdr:sp macro="" textlink="">
      <xdr:nvSpPr>
        <xdr:cNvPr id="243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30E68137-E255-4C59-BE68-32C5C82E2E4D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469</xdr:row>
      <xdr:rowOff>0</xdr:rowOff>
    </xdr:from>
    <xdr:ext cx="304800" cy="304800"/>
    <xdr:sp macro="" textlink="">
      <xdr:nvSpPr>
        <xdr:cNvPr id="244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57C7141C-7BF3-4CD0-B354-3BECBCB22B20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67235</xdr:colOff>
      <xdr:row>468</xdr:row>
      <xdr:rowOff>100853</xdr:rowOff>
    </xdr:from>
    <xdr:to>
      <xdr:col>5</xdr:col>
      <xdr:colOff>142500</xdr:colOff>
      <xdr:row>472</xdr:row>
      <xdr:rowOff>56029</xdr:rowOff>
    </xdr:to>
    <xdr:pic>
      <xdr:nvPicPr>
        <xdr:cNvPr id="245" name="Image 244">
          <a:extLst>
            <a:ext uri="{FF2B5EF4-FFF2-40B4-BE49-F238E27FC236}">
              <a16:creationId xmlns:a16="http://schemas.microsoft.com/office/drawing/2014/main" id="{7E33B199-DE11-4F44-9308-E474B35B8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" t="-125" r="-41" b="-125"/>
        <a:stretch>
          <a:fillRect/>
        </a:stretch>
      </xdr:blipFill>
      <xdr:spPr bwMode="auto">
        <a:xfrm>
          <a:off x="67235" y="38873206"/>
          <a:ext cx="3022412" cy="13222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505</xdr:row>
      <xdr:rowOff>0</xdr:rowOff>
    </xdr:from>
    <xdr:ext cx="304800" cy="304800"/>
    <xdr:sp macro="" textlink="">
      <xdr:nvSpPr>
        <xdr:cNvPr id="246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B41617C-CD1B-4C44-9EBB-8B77BB88E300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505</xdr:row>
      <xdr:rowOff>0</xdr:rowOff>
    </xdr:from>
    <xdr:ext cx="304800" cy="304800"/>
    <xdr:sp macro="" textlink="">
      <xdr:nvSpPr>
        <xdr:cNvPr id="247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C045A1F2-8C65-42C0-A7BE-B800E43D3F17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505</xdr:row>
      <xdr:rowOff>0</xdr:rowOff>
    </xdr:from>
    <xdr:ext cx="304800" cy="304800"/>
    <xdr:sp macro="" textlink="">
      <xdr:nvSpPr>
        <xdr:cNvPr id="248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AF6C1E42-0E24-42BD-ABE9-BF37ACA8C31E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505</xdr:row>
      <xdr:rowOff>0</xdr:rowOff>
    </xdr:from>
    <xdr:ext cx="304800" cy="304800"/>
    <xdr:sp macro="" textlink="">
      <xdr:nvSpPr>
        <xdr:cNvPr id="249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AD7F6D2B-1BB0-4F4C-A655-4B9F7E71E8F2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505</xdr:row>
      <xdr:rowOff>0</xdr:rowOff>
    </xdr:from>
    <xdr:ext cx="304800" cy="304800"/>
    <xdr:sp macro="" textlink="">
      <xdr:nvSpPr>
        <xdr:cNvPr id="250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C2A9651F-6202-4BB9-963D-C5705503B04B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505</xdr:row>
      <xdr:rowOff>0</xdr:rowOff>
    </xdr:from>
    <xdr:ext cx="304800" cy="304800"/>
    <xdr:sp macro="" textlink="">
      <xdr:nvSpPr>
        <xdr:cNvPr id="251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77A6D68D-5EE5-44A6-9F32-CE1F1B0BF50B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505</xdr:row>
      <xdr:rowOff>0</xdr:rowOff>
    </xdr:from>
    <xdr:ext cx="304800" cy="304800"/>
    <xdr:sp macro="" textlink="">
      <xdr:nvSpPr>
        <xdr:cNvPr id="252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818D066C-30C4-43C2-9E1E-4BAD97AF20C2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505</xdr:row>
      <xdr:rowOff>0</xdr:rowOff>
    </xdr:from>
    <xdr:ext cx="304800" cy="304800"/>
    <xdr:sp macro="" textlink="">
      <xdr:nvSpPr>
        <xdr:cNvPr id="253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6E8E453A-0C9A-465C-A1CA-F7ECB4E0624A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67235</xdr:colOff>
      <xdr:row>504</xdr:row>
      <xdr:rowOff>100853</xdr:rowOff>
    </xdr:from>
    <xdr:to>
      <xdr:col>5</xdr:col>
      <xdr:colOff>142500</xdr:colOff>
      <xdr:row>508</xdr:row>
      <xdr:rowOff>56029</xdr:rowOff>
    </xdr:to>
    <xdr:pic>
      <xdr:nvPicPr>
        <xdr:cNvPr id="254" name="Image 253">
          <a:extLst>
            <a:ext uri="{FF2B5EF4-FFF2-40B4-BE49-F238E27FC236}">
              <a16:creationId xmlns:a16="http://schemas.microsoft.com/office/drawing/2014/main" id="{C626637D-6FE6-4A50-B705-3F6AAC7F2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" t="-125" r="-41" b="-125"/>
        <a:stretch>
          <a:fillRect/>
        </a:stretch>
      </xdr:blipFill>
      <xdr:spPr bwMode="auto">
        <a:xfrm>
          <a:off x="67235" y="38873206"/>
          <a:ext cx="3022412" cy="13222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541</xdr:row>
      <xdr:rowOff>0</xdr:rowOff>
    </xdr:from>
    <xdr:ext cx="304800" cy="304800"/>
    <xdr:sp macro="" textlink="">
      <xdr:nvSpPr>
        <xdr:cNvPr id="255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C77E3AA3-A352-4726-ADA3-3E8E17B90046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541</xdr:row>
      <xdr:rowOff>0</xdr:rowOff>
    </xdr:from>
    <xdr:ext cx="304800" cy="304800"/>
    <xdr:sp macro="" textlink="">
      <xdr:nvSpPr>
        <xdr:cNvPr id="256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DE8F1072-C5C8-4D74-B033-25B9688D5ED5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541</xdr:row>
      <xdr:rowOff>0</xdr:rowOff>
    </xdr:from>
    <xdr:ext cx="304800" cy="304800"/>
    <xdr:sp macro="" textlink="">
      <xdr:nvSpPr>
        <xdr:cNvPr id="257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C07C205C-2563-4E74-8262-729300852722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541</xdr:row>
      <xdr:rowOff>0</xdr:rowOff>
    </xdr:from>
    <xdr:ext cx="304800" cy="304800"/>
    <xdr:sp macro="" textlink="">
      <xdr:nvSpPr>
        <xdr:cNvPr id="258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757C9B4E-6743-4525-A587-F9A361CBA1A0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541</xdr:row>
      <xdr:rowOff>0</xdr:rowOff>
    </xdr:from>
    <xdr:ext cx="304800" cy="304800"/>
    <xdr:sp macro="" textlink="">
      <xdr:nvSpPr>
        <xdr:cNvPr id="259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FEBDA93B-9611-4C16-8B14-6E1E8868196E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541</xdr:row>
      <xdr:rowOff>0</xdr:rowOff>
    </xdr:from>
    <xdr:ext cx="304800" cy="304800"/>
    <xdr:sp macro="" textlink="">
      <xdr:nvSpPr>
        <xdr:cNvPr id="260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41AFE754-F5A8-406F-B926-869B59A5484C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541</xdr:row>
      <xdr:rowOff>0</xdr:rowOff>
    </xdr:from>
    <xdr:ext cx="304800" cy="304800"/>
    <xdr:sp macro="" textlink="">
      <xdr:nvSpPr>
        <xdr:cNvPr id="261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F8676490-2E02-449F-89C0-60DE3D1D36DF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541</xdr:row>
      <xdr:rowOff>0</xdr:rowOff>
    </xdr:from>
    <xdr:ext cx="304800" cy="304800"/>
    <xdr:sp macro="" textlink="">
      <xdr:nvSpPr>
        <xdr:cNvPr id="262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02FAD721-0AED-4D74-9FB5-BDA85D65E758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67235</xdr:colOff>
      <xdr:row>540</xdr:row>
      <xdr:rowOff>100853</xdr:rowOff>
    </xdr:from>
    <xdr:to>
      <xdr:col>5</xdr:col>
      <xdr:colOff>142500</xdr:colOff>
      <xdr:row>544</xdr:row>
      <xdr:rowOff>56029</xdr:rowOff>
    </xdr:to>
    <xdr:pic>
      <xdr:nvPicPr>
        <xdr:cNvPr id="263" name="Image 262">
          <a:extLst>
            <a:ext uri="{FF2B5EF4-FFF2-40B4-BE49-F238E27FC236}">
              <a16:creationId xmlns:a16="http://schemas.microsoft.com/office/drawing/2014/main" id="{3A81E71F-7442-44A3-BA09-0F29BCB69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" t="-125" r="-41" b="-125"/>
        <a:stretch>
          <a:fillRect/>
        </a:stretch>
      </xdr:blipFill>
      <xdr:spPr bwMode="auto">
        <a:xfrm>
          <a:off x="67235" y="38873206"/>
          <a:ext cx="3022412" cy="13222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577</xdr:row>
      <xdr:rowOff>0</xdr:rowOff>
    </xdr:from>
    <xdr:ext cx="304800" cy="304800"/>
    <xdr:sp macro="" textlink="">
      <xdr:nvSpPr>
        <xdr:cNvPr id="264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E01AD319-831E-497D-AB95-36D6F496AA23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577</xdr:row>
      <xdr:rowOff>0</xdr:rowOff>
    </xdr:from>
    <xdr:ext cx="304800" cy="304800"/>
    <xdr:sp macro="" textlink="">
      <xdr:nvSpPr>
        <xdr:cNvPr id="265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17409CF5-FFA8-43D2-AEB2-6651F9680A01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577</xdr:row>
      <xdr:rowOff>0</xdr:rowOff>
    </xdr:from>
    <xdr:ext cx="304800" cy="304800"/>
    <xdr:sp macro="" textlink="">
      <xdr:nvSpPr>
        <xdr:cNvPr id="266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C47F7981-7C37-4FD4-866C-FDCC450DBBA1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577</xdr:row>
      <xdr:rowOff>0</xdr:rowOff>
    </xdr:from>
    <xdr:ext cx="304800" cy="304800"/>
    <xdr:sp macro="" textlink="">
      <xdr:nvSpPr>
        <xdr:cNvPr id="267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B2321845-2637-47E6-8958-65EF1A384AB2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577</xdr:row>
      <xdr:rowOff>0</xdr:rowOff>
    </xdr:from>
    <xdr:ext cx="304800" cy="304800"/>
    <xdr:sp macro="" textlink="">
      <xdr:nvSpPr>
        <xdr:cNvPr id="268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8FFABF05-3F20-4659-9F9C-6DA46C276FC8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577</xdr:row>
      <xdr:rowOff>0</xdr:rowOff>
    </xdr:from>
    <xdr:ext cx="304800" cy="304800"/>
    <xdr:sp macro="" textlink="">
      <xdr:nvSpPr>
        <xdr:cNvPr id="269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51AAB7EE-E486-404E-8FA9-5DEAE4C70E76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577</xdr:row>
      <xdr:rowOff>0</xdr:rowOff>
    </xdr:from>
    <xdr:ext cx="304800" cy="304800"/>
    <xdr:sp macro="" textlink="">
      <xdr:nvSpPr>
        <xdr:cNvPr id="270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F3A20589-174D-445A-BD22-B277F41B8F03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577</xdr:row>
      <xdr:rowOff>0</xdr:rowOff>
    </xdr:from>
    <xdr:ext cx="304800" cy="304800"/>
    <xdr:sp macro="" textlink="">
      <xdr:nvSpPr>
        <xdr:cNvPr id="271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6715E64E-2295-4578-AA03-404124701CF8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67235</xdr:colOff>
      <xdr:row>576</xdr:row>
      <xdr:rowOff>100853</xdr:rowOff>
    </xdr:from>
    <xdr:to>
      <xdr:col>5</xdr:col>
      <xdr:colOff>142500</xdr:colOff>
      <xdr:row>580</xdr:row>
      <xdr:rowOff>56029</xdr:rowOff>
    </xdr:to>
    <xdr:pic>
      <xdr:nvPicPr>
        <xdr:cNvPr id="272" name="Image 271">
          <a:extLst>
            <a:ext uri="{FF2B5EF4-FFF2-40B4-BE49-F238E27FC236}">
              <a16:creationId xmlns:a16="http://schemas.microsoft.com/office/drawing/2014/main" id="{EEE84220-E597-4454-A2D4-1BBC0F9B6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" t="-125" r="-41" b="-125"/>
        <a:stretch>
          <a:fillRect/>
        </a:stretch>
      </xdr:blipFill>
      <xdr:spPr bwMode="auto">
        <a:xfrm>
          <a:off x="67235" y="38873206"/>
          <a:ext cx="3022412" cy="13222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613</xdr:row>
      <xdr:rowOff>0</xdr:rowOff>
    </xdr:from>
    <xdr:ext cx="304800" cy="304800"/>
    <xdr:sp macro="" textlink="">
      <xdr:nvSpPr>
        <xdr:cNvPr id="273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C1A3EA56-0049-4911-A755-9BF6D59355D5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304800"/>
    <xdr:sp macro="" textlink="">
      <xdr:nvSpPr>
        <xdr:cNvPr id="274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2F28FFC4-6815-4B6D-9204-08F8B23FCB13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304800"/>
    <xdr:sp macro="" textlink="">
      <xdr:nvSpPr>
        <xdr:cNvPr id="275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B79723CF-FF20-41E6-ABA8-0C67FC20D6D4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304800"/>
    <xdr:sp macro="" textlink="">
      <xdr:nvSpPr>
        <xdr:cNvPr id="276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3244A459-E44F-4753-BD0A-24A3531B229C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304800"/>
    <xdr:sp macro="" textlink="">
      <xdr:nvSpPr>
        <xdr:cNvPr id="277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C1A324DC-B43B-4B91-919B-61D85AA41BFA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304800"/>
    <xdr:sp macro="" textlink="">
      <xdr:nvSpPr>
        <xdr:cNvPr id="278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1AC2CCAC-4AFD-4EBD-AB43-E73360A4D49F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304800"/>
    <xdr:sp macro="" textlink="">
      <xdr:nvSpPr>
        <xdr:cNvPr id="279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9CC9E393-FA08-4CFB-BD5E-E3A3536B6BFA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304800"/>
    <xdr:sp macro="" textlink="">
      <xdr:nvSpPr>
        <xdr:cNvPr id="280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F10A5CA2-6505-4B1D-AFD2-E978C3527100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67235</xdr:colOff>
      <xdr:row>612</xdr:row>
      <xdr:rowOff>100853</xdr:rowOff>
    </xdr:from>
    <xdr:to>
      <xdr:col>5</xdr:col>
      <xdr:colOff>142500</xdr:colOff>
      <xdr:row>616</xdr:row>
      <xdr:rowOff>56029</xdr:rowOff>
    </xdr:to>
    <xdr:pic>
      <xdr:nvPicPr>
        <xdr:cNvPr id="281" name="Image 280">
          <a:extLst>
            <a:ext uri="{FF2B5EF4-FFF2-40B4-BE49-F238E27FC236}">
              <a16:creationId xmlns:a16="http://schemas.microsoft.com/office/drawing/2014/main" id="{74308DFE-987F-4F53-9B1A-E2DF6952C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" t="-125" r="-41" b="-125"/>
        <a:stretch>
          <a:fillRect/>
        </a:stretch>
      </xdr:blipFill>
      <xdr:spPr bwMode="auto">
        <a:xfrm>
          <a:off x="67235" y="38873206"/>
          <a:ext cx="3022412" cy="13222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649</xdr:row>
      <xdr:rowOff>0</xdr:rowOff>
    </xdr:from>
    <xdr:ext cx="304800" cy="304800"/>
    <xdr:sp macro="" textlink="">
      <xdr:nvSpPr>
        <xdr:cNvPr id="282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B8ADF4EF-DA8B-4F02-A5AA-26BCFA7F9AAE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649</xdr:row>
      <xdr:rowOff>0</xdr:rowOff>
    </xdr:from>
    <xdr:ext cx="304800" cy="304800"/>
    <xdr:sp macro="" textlink="">
      <xdr:nvSpPr>
        <xdr:cNvPr id="283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9E81155A-2358-4AF7-9BB2-89C34EEEABAC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649</xdr:row>
      <xdr:rowOff>0</xdr:rowOff>
    </xdr:from>
    <xdr:ext cx="304800" cy="304800"/>
    <xdr:sp macro="" textlink="">
      <xdr:nvSpPr>
        <xdr:cNvPr id="284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47EB8BB9-44DC-4EF2-ACF5-B34C35F87B21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649</xdr:row>
      <xdr:rowOff>0</xdr:rowOff>
    </xdr:from>
    <xdr:ext cx="304800" cy="304800"/>
    <xdr:sp macro="" textlink="">
      <xdr:nvSpPr>
        <xdr:cNvPr id="285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957A3270-6495-4126-B16E-1145D571C57E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649</xdr:row>
      <xdr:rowOff>0</xdr:rowOff>
    </xdr:from>
    <xdr:ext cx="304800" cy="304800"/>
    <xdr:sp macro="" textlink="">
      <xdr:nvSpPr>
        <xdr:cNvPr id="286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CF4478E4-10CC-4E5B-8E43-5A5D9079E7F0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649</xdr:row>
      <xdr:rowOff>0</xdr:rowOff>
    </xdr:from>
    <xdr:ext cx="304800" cy="304800"/>
    <xdr:sp macro="" textlink="">
      <xdr:nvSpPr>
        <xdr:cNvPr id="287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33177731-4B94-41E6-A470-392FFDC2400C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649</xdr:row>
      <xdr:rowOff>0</xdr:rowOff>
    </xdr:from>
    <xdr:ext cx="304800" cy="304800"/>
    <xdr:sp macro="" textlink="">
      <xdr:nvSpPr>
        <xdr:cNvPr id="288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24861960-D303-437F-968A-F3C9B8EEEBBD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649</xdr:row>
      <xdr:rowOff>0</xdr:rowOff>
    </xdr:from>
    <xdr:ext cx="304800" cy="304800"/>
    <xdr:sp macro="" textlink="">
      <xdr:nvSpPr>
        <xdr:cNvPr id="289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BA141412-D410-4AE4-9900-ADD5D24913A0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67235</xdr:colOff>
      <xdr:row>648</xdr:row>
      <xdr:rowOff>100853</xdr:rowOff>
    </xdr:from>
    <xdr:to>
      <xdr:col>5</xdr:col>
      <xdr:colOff>142500</xdr:colOff>
      <xdr:row>652</xdr:row>
      <xdr:rowOff>56029</xdr:rowOff>
    </xdr:to>
    <xdr:pic>
      <xdr:nvPicPr>
        <xdr:cNvPr id="290" name="Image 289">
          <a:extLst>
            <a:ext uri="{FF2B5EF4-FFF2-40B4-BE49-F238E27FC236}">
              <a16:creationId xmlns:a16="http://schemas.microsoft.com/office/drawing/2014/main" id="{8AF678B6-8348-4F2C-8C6C-4BD8EB963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" t="-125" r="-41" b="-125"/>
        <a:stretch>
          <a:fillRect/>
        </a:stretch>
      </xdr:blipFill>
      <xdr:spPr bwMode="auto">
        <a:xfrm>
          <a:off x="67235" y="38873206"/>
          <a:ext cx="3022412" cy="13222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685</xdr:row>
      <xdr:rowOff>0</xdr:rowOff>
    </xdr:from>
    <xdr:ext cx="304800" cy="304800"/>
    <xdr:sp macro="" textlink="">
      <xdr:nvSpPr>
        <xdr:cNvPr id="300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65460A45-8ED3-445D-B716-872575699F2D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685</xdr:row>
      <xdr:rowOff>0</xdr:rowOff>
    </xdr:from>
    <xdr:ext cx="304800" cy="304800"/>
    <xdr:sp macro="" textlink="">
      <xdr:nvSpPr>
        <xdr:cNvPr id="301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BBBCE723-9BCE-4659-A902-6D9884B7ACC2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685</xdr:row>
      <xdr:rowOff>0</xdr:rowOff>
    </xdr:from>
    <xdr:ext cx="304800" cy="304800"/>
    <xdr:sp macro="" textlink="">
      <xdr:nvSpPr>
        <xdr:cNvPr id="302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7EB68E64-1031-4A5B-BF98-92274298CA18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685</xdr:row>
      <xdr:rowOff>0</xdr:rowOff>
    </xdr:from>
    <xdr:ext cx="304800" cy="304800"/>
    <xdr:sp macro="" textlink="">
      <xdr:nvSpPr>
        <xdr:cNvPr id="303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3A6BCA09-67E4-450E-91CA-2B278B7DCA52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685</xdr:row>
      <xdr:rowOff>0</xdr:rowOff>
    </xdr:from>
    <xdr:ext cx="304800" cy="304800"/>
    <xdr:sp macro="" textlink="">
      <xdr:nvSpPr>
        <xdr:cNvPr id="304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297CD8C0-8666-448E-8F99-CB790D26568E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685</xdr:row>
      <xdr:rowOff>0</xdr:rowOff>
    </xdr:from>
    <xdr:ext cx="304800" cy="304800"/>
    <xdr:sp macro="" textlink="">
      <xdr:nvSpPr>
        <xdr:cNvPr id="305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9ED1F4D2-43C6-4B65-A6F9-8242ADD239A2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685</xdr:row>
      <xdr:rowOff>0</xdr:rowOff>
    </xdr:from>
    <xdr:ext cx="304800" cy="304800"/>
    <xdr:sp macro="" textlink="">
      <xdr:nvSpPr>
        <xdr:cNvPr id="306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8630F2AE-0B1A-4536-A5FA-1D20117D5106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685</xdr:row>
      <xdr:rowOff>0</xdr:rowOff>
    </xdr:from>
    <xdr:ext cx="304800" cy="304800"/>
    <xdr:sp macro="" textlink="">
      <xdr:nvSpPr>
        <xdr:cNvPr id="307" name="AutoShape 2" descr="https://ariane.ac-versailles.fr/pia/upload/docs/image/jpeg/2014-11/logo_dsden_78_orangebleu_redimensionne.jpg">
          <a:extLst>
            <a:ext uri="{FF2B5EF4-FFF2-40B4-BE49-F238E27FC236}">
              <a16:creationId xmlns:a16="http://schemas.microsoft.com/office/drawing/2014/main" id="{9A228D3B-F08F-4693-8FE1-49E6FE6C48BC}"/>
            </a:ext>
          </a:extLst>
        </xdr:cNvPr>
        <xdr:cNvSpPr>
          <a:spLocks noChangeAspect="1" noChangeArrowheads="1"/>
        </xdr:cNvSpPr>
      </xdr:nvSpPr>
      <xdr:spPr bwMode="auto">
        <a:xfrm>
          <a:off x="571500" y="390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67235</xdr:colOff>
      <xdr:row>684</xdr:row>
      <xdr:rowOff>100853</xdr:rowOff>
    </xdr:from>
    <xdr:to>
      <xdr:col>5</xdr:col>
      <xdr:colOff>142500</xdr:colOff>
      <xdr:row>688</xdr:row>
      <xdr:rowOff>56029</xdr:rowOff>
    </xdr:to>
    <xdr:pic>
      <xdr:nvPicPr>
        <xdr:cNvPr id="308" name="Image 307">
          <a:extLst>
            <a:ext uri="{FF2B5EF4-FFF2-40B4-BE49-F238E27FC236}">
              <a16:creationId xmlns:a16="http://schemas.microsoft.com/office/drawing/2014/main" id="{2F0B31E3-6768-43E1-8E6F-656E39CEC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" t="-125" r="-41" b="-125"/>
        <a:stretch>
          <a:fillRect/>
        </a:stretch>
      </xdr:blipFill>
      <xdr:spPr bwMode="auto">
        <a:xfrm>
          <a:off x="67235" y="38873206"/>
          <a:ext cx="3022412" cy="13222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E1:L401" totalsRowShown="0" headerRowDxfId="82" dataDxfId="81" tableBorderDxfId="80">
  <autoFilter ref="E1:L401" xr:uid="{00000000-0009-0000-0100-000001000000}"/>
  <tableColumns count="8">
    <tableColumn id="1" xr3:uid="{00000000-0010-0000-0000-000001000000}" name="Nom" dataDxfId="79"/>
    <tableColumn id="2" xr3:uid="{00000000-0010-0000-0000-000002000000}" name="Prénom" dataDxfId="78"/>
    <tableColumn id="3" xr3:uid="{00000000-0010-0000-0000-000003000000}" name="date de naissance" dataDxfId="77"/>
    <tableColumn id="4" xr3:uid="{00000000-0010-0000-0000-000004000000}" name="sexe" dataDxfId="76"/>
    <tableColumn id="5" xr3:uid="{00000000-0010-0000-0000-000005000000}" name="Cycle" dataDxfId="75"/>
    <tableColumn id="6" xr3:uid="{00000000-0010-0000-0000-000006000000}" name="Niveau" dataDxfId="74"/>
    <tableColumn id="7" xr3:uid="{00000000-0010-0000-0000-000007000000}" name="Classe" dataDxfId="73"/>
    <tableColumn id="8" xr3:uid="{00000000-0010-0000-0000-000008000000}" name="Groupe de natation" dataDxfId="72"/>
  </tableColumns>
  <tableStyleInfo name="Style de tableau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au64" displayName="Tableau64" ref="B3:G403" totalsRowShown="0" headerRowDxfId="71" dataDxfId="69" headerRowBorderDxfId="70" tableBorderDxfId="68">
  <autoFilter ref="B3:G403" xr:uid="{00000000-0009-0000-0100-000003000000}"/>
  <tableColumns count="6">
    <tableColumn id="1" xr3:uid="{00000000-0010-0000-0100-000001000000}" name="Nom" dataDxfId="67">
      <calculatedColumnFormula>'Import élèves'!E2</calculatedColumnFormula>
    </tableColumn>
    <tableColumn id="2" xr3:uid="{00000000-0010-0000-0100-000002000000}" name="Prénom" dataDxfId="66">
      <calculatedColumnFormula>'Import élèves'!F2</calculatedColumnFormula>
    </tableColumn>
    <tableColumn id="3" xr3:uid="{00000000-0010-0000-0100-000003000000}" name="Sexe" dataDxfId="65">
      <calculatedColumnFormula>'Import élèves'!H2</calculatedColumnFormula>
    </tableColumn>
    <tableColumn id="4" xr3:uid="{00000000-0010-0000-0100-000004000000}" name="Niveau" dataDxfId="64">
      <calculatedColumnFormula>'Import élèves'!J2</calculatedColumnFormula>
    </tableColumn>
    <tableColumn id="5" xr3:uid="{00000000-0010-0000-0100-000005000000}" name="Classe" dataDxfId="63">
      <calculatedColumnFormula>'Import élèves'!K2</calculatedColumnFormula>
    </tableColumn>
    <tableColumn id="6" xr3:uid="{00000000-0010-0000-0100-000006000000}" name="Groupe de natation" dataDxfId="62">
      <calculatedColumnFormula>'Import élèves'!L2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au63" displayName="Tableau63" ref="E1:K400" totalsRowShown="0" headerRowDxfId="60" dataDxfId="58" headerRowBorderDxfId="59" tableBorderDxfId="57">
  <tableColumns count="7">
    <tableColumn id="1" xr3:uid="{00000000-0010-0000-0200-000001000000}" name="Nom" dataDxfId="56">
      <calculatedColumnFormula>IFERROR(VLOOKUP($A2,'Import élèves'!$B:$L,4,0),"")</calculatedColumnFormula>
    </tableColumn>
    <tableColumn id="2" xr3:uid="{00000000-0010-0000-0200-000002000000}" name="Prénom" dataDxfId="55">
      <calculatedColumnFormula>IFERROR(VLOOKUP($A2,'Import élèves'!$B$2:$L$401,5,FALSE),"")</calculatedColumnFormula>
    </tableColumn>
    <tableColumn id="3" xr3:uid="{00000000-0010-0000-0200-000003000000}" name="Sexe" dataDxfId="54">
      <calculatedColumnFormula>IFERROR(VLOOKUP($A2,'Import élèves'!$B$2:$L$401,7,FALSE),"")</calculatedColumnFormula>
    </tableColumn>
    <tableColumn id="4" xr3:uid="{00000000-0010-0000-0200-000004000000}" name="Niveau" dataDxfId="53">
      <calculatedColumnFormula>IFERROR(VLOOKUP($A2,'Import élèves'!$B$2:$L$401,9,FALSE),"")</calculatedColumnFormula>
    </tableColumn>
    <tableColumn id="5" xr3:uid="{00000000-0010-0000-0200-000005000000}" name="Classe" dataDxfId="52">
      <calculatedColumnFormula>IFERROR(VLOOKUP($A2,'Import élèves'!$B$2:$L$401,10,FALSE),"")</calculatedColumnFormula>
    </tableColumn>
    <tableColumn id="6" xr3:uid="{00000000-0010-0000-0200-000006000000}" name="Groupe de natation" dataDxfId="51">
      <calculatedColumnFormula>IFERROR(VLOOKUP($A2,'Import élèves'!$B$2:$L$401,11,FALSE),"")</calculatedColumnFormula>
    </tableColumn>
    <tableColumn id="7" xr3:uid="{00000000-0010-0000-0200-000007000000}" name="Sélection des fiches à imprimer" dataDxfId="5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9" tint="0.39997558519241921"/>
  </sheetPr>
  <dimension ref="B1:P35"/>
  <sheetViews>
    <sheetView workbookViewId="0">
      <selection activeCell="I12" sqref="I12:J12"/>
    </sheetView>
  </sheetViews>
  <sheetFormatPr baseColWidth="10" defaultColWidth="11.5703125" defaultRowHeight="15" x14ac:dyDescent="0.25"/>
  <cols>
    <col min="1" max="1" width="7.7109375" style="3" customWidth="1"/>
    <col min="2" max="2" width="5.28515625" style="3" customWidth="1"/>
    <col min="3" max="7" width="11.5703125" style="3"/>
    <col min="8" max="8" width="11.5703125" style="3" customWidth="1"/>
    <col min="9" max="11" width="11.5703125" style="3"/>
    <col min="12" max="12" width="49.85546875" style="3" customWidth="1"/>
    <col min="13" max="13" width="4.85546875" style="3" customWidth="1"/>
    <col min="14" max="14" width="11.5703125" style="3"/>
    <col min="15" max="16" width="0" style="3" hidden="1" customWidth="1"/>
    <col min="17" max="16384" width="11.5703125" style="3"/>
  </cols>
  <sheetData>
    <row r="1" spans="2:13" ht="7.15" customHeight="1" thickBot="1" x14ac:dyDescent="0.35"/>
    <row r="2" spans="2:13" ht="14.45" x14ac:dyDescent="0.3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2:13" ht="23.25" x14ac:dyDescent="0.25">
      <c r="B3" s="43"/>
      <c r="C3" s="52" t="s">
        <v>1943</v>
      </c>
      <c r="D3" s="42"/>
      <c r="E3" s="42"/>
      <c r="F3" s="43"/>
      <c r="G3" s="42"/>
      <c r="H3" s="277"/>
      <c r="I3" s="278"/>
      <c r="J3" s="278"/>
      <c r="K3" s="278"/>
      <c r="L3" s="279"/>
      <c r="M3" s="53"/>
    </row>
    <row r="4" spans="2:13" ht="8.4499999999999993" customHeight="1" x14ac:dyDescent="0.3">
      <c r="B4" s="43"/>
      <c r="C4" s="42"/>
      <c r="D4" s="42"/>
      <c r="E4" s="42"/>
      <c r="F4" s="42"/>
      <c r="G4" s="42"/>
      <c r="H4" s="42"/>
      <c r="I4" s="42"/>
      <c r="J4" s="42"/>
      <c r="K4" s="42"/>
      <c r="L4" s="42"/>
      <c r="M4" s="53"/>
    </row>
    <row r="5" spans="2:13" ht="18.75" x14ac:dyDescent="0.3">
      <c r="B5" s="43"/>
      <c r="C5" s="54" t="s">
        <v>1915</v>
      </c>
      <c r="D5" s="42"/>
      <c r="E5" s="42"/>
      <c r="F5" s="42"/>
      <c r="G5" s="42"/>
      <c r="H5" s="42"/>
      <c r="I5" s="42"/>
      <c r="J5" s="42"/>
      <c r="K5" s="42"/>
      <c r="L5" s="42"/>
      <c r="M5" s="53"/>
    </row>
    <row r="6" spans="2:13" ht="6.6" customHeight="1" x14ac:dyDescent="0.3">
      <c r="B6" s="43"/>
      <c r="C6" s="42"/>
      <c r="D6" s="42"/>
      <c r="E6" s="42"/>
      <c r="F6" s="42"/>
      <c r="G6" s="42"/>
      <c r="H6" s="42"/>
      <c r="I6" s="42"/>
      <c r="J6" s="42"/>
      <c r="K6" s="42"/>
      <c r="L6" s="42"/>
      <c r="M6" s="53"/>
    </row>
    <row r="7" spans="2:13" ht="18" x14ac:dyDescent="0.35">
      <c r="B7" s="43"/>
      <c r="C7" s="42"/>
      <c r="D7" s="55" t="s">
        <v>79</v>
      </c>
      <c r="E7" s="280"/>
      <c r="F7" s="281"/>
      <c r="G7" s="281"/>
      <c r="H7" s="282"/>
      <c r="I7" s="42"/>
      <c r="J7" s="42"/>
      <c r="K7" s="42"/>
      <c r="L7" s="42"/>
      <c r="M7" s="53"/>
    </row>
    <row r="8" spans="2:13" ht="18" x14ac:dyDescent="0.35">
      <c r="B8" s="43"/>
      <c r="C8" s="42"/>
      <c r="D8" s="55" t="s">
        <v>80</v>
      </c>
      <c r="E8" s="280"/>
      <c r="F8" s="281"/>
      <c r="G8" s="281"/>
      <c r="H8" s="282"/>
      <c r="I8" s="42"/>
      <c r="J8" s="42"/>
      <c r="K8" s="42"/>
      <c r="L8" s="42"/>
      <c r="M8" s="53"/>
    </row>
    <row r="9" spans="2:13" ht="8.4499999999999993" customHeight="1" thickBot="1" x14ac:dyDescent="0.35"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8"/>
    </row>
    <row r="10" spans="2:13" ht="9.6" customHeight="1" thickBot="1" x14ac:dyDescent="0.35"/>
    <row r="11" spans="2:13" ht="14.45" x14ac:dyDescent="0.3">
      <c r="B11" s="49"/>
      <c r="C11" s="50"/>
      <c r="D11" s="50"/>
      <c r="E11" s="50"/>
      <c r="F11" s="50"/>
      <c r="G11" s="50"/>
      <c r="H11" s="50"/>
      <c r="I11" s="50"/>
      <c r="J11" s="50"/>
      <c r="K11" s="51"/>
    </row>
    <row r="12" spans="2:13" ht="23.45" customHeight="1" x14ac:dyDescent="0.35">
      <c r="B12" s="43"/>
      <c r="C12" s="52" t="s">
        <v>1942</v>
      </c>
      <c r="D12" s="42"/>
      <c r="E12" s="42"/>
      <c r="F12" s="42"/>
      <c r="G12" s="42"/>
      <c r="H12" s="42"/>
      <c r="I12" s="283"/>
      <c r="J12" s="284"/>
      <c r="K12" s="53"/>
    </row>
    <row r="13" spans="2:13" ht="6.6" customHeight="1" x14ac:dyDescent="0.3">
      <c r="B13" s="43"/>
      <c r="C13" s="42"/>
      <c r="D13" s="42"/>
      <c r="E13" s="42"/>
      <c r="F13" s="42"/>
      <c r="G13" s="42"/>
      <c r="H13" s="42"/>
      <c r="I13" s="42"/>
      <c r="J13" s="42"/>
      <c r="K13" s="53"/>
    </row>
    <row r="14" spans="2:13" ht="21" x14ac:dyDescent="0.4">
      <c r="B14" s="43"/>
      <c r="C14" s="42"/>
      <c r="D14" s="42"/>
      <c r="E14" s="59" t="str">
        <f>IFERROR(VLOOKUP(I12,ecoles!A2:D949,3,FALSE),"")</f>
        <v/>
      </c>
      <c r="F14" s="42"/>
      <c r="G14" s="42"/>
      <c r="H14" s="42"/>
      <c r="I14" s="42"/>
      <c r="J14" s="42"/>
      <c r="K14" s="53"/>
    </row>
    <row r="15" spans="2:13" ht="7.9" customHeight="1" x14ac:dyDescent="0.35">
      <c r="B15" s="43"/>
      <c r="C15" s="42"/>
      <c r="D15" s="42"/>
      <c r="E15" s="59"/>
      <c r="F15" s="42"/>
      <c r="G15" s="42"/>
      <c r="H15" s="42"/>
      <c r="I15" s="42"/>
      <c r="J15" s="42"/>
      <c r="K15" s="53"/>
    </row>
    <row r="16" spans="2:13" ht="21" x14ac:dyDescent="0.35">
      <c r="B16" s="43"/>
      <c r="C16" s="42"/>
      <c r="D16" s="42"/>
      <c r="E16" s="59" t="str">
        <f>IFERROR(VLOOKUP(I12,ecoles!A2:D949,2,FALSE),"")</f>
        <v/>
      </c>
      <c r="F16" s="42"/>
      <c r="G16" s="42"/>
      <c r="H16" s="42"/>
      <c r="I16" s="42"/>
      <c r="J16" s="42"/>
      <c r="K16" s="53"/>
    </row>
    <row r="17" spans="2:16" ht="6.6" customHeight="1" x14ac:dyDescent="0.35">
      <c r="B17" s="43"/>
      <c r="C17" s="42"/>
      <c r="D17" s="42"/>
      <c r="E17" s="59"/>
      <c r="F17" s="42"/>
      <c r="G17" s="42"/>
      <c r="H17" s="42"/>
      <c r="I17" s="42"/>
      <c r="J17" s="42"/>
      <c r="K17" s="53"/>
    </row>
    <row r="18" spans="2:16" ht="21" x14ac:dyDescent="0.35">
      <c r="B18" s="43"/>
      <c r="C18" s="42"/>
      <c r="D18" s="42"/>
      <c r="E18" s="59" t="str">
        <f>IFERROR(VLOOKUP(I12,ecoles!A2:D949,4,FALSE),"")</f>
        <v/>
      </c>
      <c r="F18" s="42"/>
      <c r="G18" s="42"/>
      <c r="H18" s="42"/>
      <c r="I18" s="42"/>
      <c r="J18" s="42"/>
      <c r="K18" s="53"/>
    </row>
    <row r="19" spans="2:16" ht="9.6" customHeight="1" thickBot="1" x14ac:dyDescent="0.3">
      <c r="B19" s="56"/>
      <c r="C19" s="57"/>
      <c r="D19" s="57"/>
      <c r="E19" s="57"/>
      <c r="F19" s="57"/>
      <c r="G19" s="57"/>
      <c r="H19" s="57"/>
      <c r="I19" s="57"/>
      <c r="J19" s="57"/>
      <c r="K19" s="58"/>
    </row>
    <row r="20" spans="2:16" ht="7.9" customHeight="1" thickBot="1" x14ac:dyDescent="0.3"/>
    <row r="21" spans="2:16" x14ac:dyDescent="0.25">
      <c r="B21" s="49"/>
      <c r="C21" s="50"/>
      <c r="D21" s="50"/>
      <c r="E21" s="50"/>
      <c r="F21" s="50"/>
      <c r="G21" s="50"/>
      <c r="H21" s="50"/>
      <c r="I21" s="50"/>
      <c r="J21" s="51"/>
    </row>
    <row r="22" spans="2:16" ht="23.25" x14ac:dyDescent="0.35">
      <c r="B22" s="43"/>
      <c r="C22" s="60" t="s">
        <v>1944</v>
      </c>
      <c r="D22" s="42"/>
      <c r="E22" s="42"/>
      <c r="F22" s="42"/>
      <c r="G22" s="42"/>
      <c r="H22" s="42"/>
      <c r="I22" s="212">
        <v>8</v>
      </c>
      <c r="J22" s="53"/>
    </row>
    <row r="23" spans="2:16" x14ac:dyDescent="0.25">
      <c r="B23" s="43"/>
      <c r="C23" s="42"/>
      <c r="D23" s="42"/>
      <c r="E23" s="42"/>
      <c r="F23" s="42"/>
      <c r="G23" s="42"/>
      <c r="H23" s="42"/>
      <c r="I23" s="42"/>
      <c r="J23" s="53"/>
      <c r="P23" s="3" t="s">
        <v>1913</v>
      </c>
    </row>
    <row r="24" spans="2:16" ht="18.75" x14ac:dyDescent="0.3">
      <c r="B24" s="43"/>
      <c r="C24" s="54" t="s">
        <v>84</v>
      </c>
      <c r="D24" s="42"/>
      <c r="E24" s="42"/>
      <c r="F24" s="42"/>
      <c r="G24" s="42"/>
      <c r="H24" s="275" t="s">
        <v>2025</v>
      </c>
      <c r="I24" s="276"/>
      <c r="J24" s="53"/>
      <c r="M24" s="39"/>
      <c r="N24" s="77" t="str">
        <f>IF($I$22&gt;0,H24,"")</f>
        <v>Groupe 1</v>
      </c>
      <c r="O24" s="8" t="str">
        <f>H24</f>
        <v>Groupe 1</v>
      </c>
      <c r="P24" s="3" t="s">
        <v>1909</v>
      </c>
    </row>
    <row r="25" spans="2:16" ht="18.75" x14ac:dyDescent="0.3">
      <c r="B25" s="43"/>
      <c r="C25" s="42"/>
      <c r="D25" s="42"/>
      <c r="E25" s="42"/>
      <c r="F25" s="42"/>
      <c r="G25" s="42"/>
      <c r="H25" s="275" t="s">
        <v>2026</v>
      </c>
      <c r="I25" s="276"/>
      <c r="J25" s="53"/>
      <c r="M25" s="39"/>
      <c r="N25" s="77" t="str">
        <f>IF($I$22&gt;1,H25,"")</f>
        <v>Groupe 2</v>
      </c>
      <c r="O25" s="7" t="str">
        <f>IF($I$22&gt;1,H25,"")</f>
        <v>Groupe 2</v>
      </c>
      <c r="P25" s="3" t="s">
        <v>1910</v>
      </c>
    </row>
    <row r="26" spans="2:16" ht="18.75" x14ac:dyDescent="0.3">
      <c r="B26" s="43"/>
      <c r="C26" s="42"/>
      <c r="D26" s="42"/>
      <c r="E26" s="42"/>
      <c r="F26" s="42"/>
      <c r="G26" s="42"/>
      <c r="H26" s="275" t="s">
        <v>85</v>
      </c>
      <c r="I26" s="276"/>
      <c r="J26" s="53"/>
      <c r="M26" s="39"/>
      <c r="N26" s="77" t="str">
        <f>IF($I$22&gt;2,H26,"")</f>
        <v>Groupe 3</v>
      </c>
      <c r="O26" s="7" t="str">
        <f>IF($I$22&gt;2,H26,"")</f>
        <v>Groupe 3</v>
      </c>
      <c r="P26" s="3" t="s">
        <v>1912</v>
      </c>
    </row>
    <row r="27" spans="2:16" ht="18.75" x14ac:dyDescent="0.3">
      <c r="B27" s="43"/>
      <c r="C27" s="42"/>
      <c r="D27" s="42"/>
      <c r="E27" s="42"/>
      <c r="F27" s="42"/>
      <c r="G27" s="42"/>
      <c r="H27" s="275" t="s">
        <v>86</v>
      </c>
      <c r="I27" s="276"/>
      <c r="J27" s="53"/>
      <c r="M27" s="39"/>
      <c r="N27" s="77" t="str">
        <f>IF($I$22&gt;3,H27,"")</f>
        <v>Groupe 4</v>
      </c>
      <c r="O27" s="7" t="str">
        <f>IF($I$22&gt;3,H27,"")</f>
        <v>Groupe 4</v>
      </c>
      <c r="P27" s="3" t="s">
        <v>1911</v>
      </c>
    </row>
    <row r="28" spans="2:16" ht="18.75" x14ac:dyDescent="0.3">
      <c r="B28" s="43"/>
      <c r="C28" s="42"/>
      <c r="D28" s="42"/>
      <c r="E28" s="42"/>
      <c r="F28" s="42"/>
      <c r="G28" s="42"/>
      <c r="H28" s="275" t="s">
        <v>87</v>
      </c>
      <c r="I28" s="276"/>
      <c r="J28" s="53"/>
      <c r="M28" s="39"/>
      <c r="N28" s="77" t="str">
        <f>IF($I$22&gt;4,H28,"")</f>
        <v>Groupe 5</v>
      </c>
      <c r="O28" s="7" t="str">
        <f>IF($I$22&gt;4,H28,"")</f>
        <v>Groupe 5</v>
      </c>
    </row>
    <row r="29" spans="2:16" ht="18.75" x14ac:dyDescent="0.3">
      <c r="B29" s="43"/>
      <c r="C29" s="42"/>
      <c r="D29" s="42"/>
      <c r="E29" s="42"/>
      <c r="F29" s="42"/>
      <c r="G29" s="42"/>
      <c r="H29" s="275" t="s">
        <v>88</v>
      </c>
      <c r="I29" s="276"/>
      <c r="J29" s="53"/>
      <c r="M29" s="39"/>
      <c r="N29" s="77" t="str">
        <f>IF($I$22&gt;5,H29,"")</f>
        <v>Groupe 6</v>
      </c>
      <c r="O29" s="7" t="str">
        <f>IF($I$22&gt;5,H29,"")</f>
        <v>Groupe 6</v>
      </c>
    </row>
    <row r="30" spans="2:16" ht="18.75" x14ac:dyDescent="0.3">
      <c r="B30" s="43"/>
      <c r="C30" s="42"/>
      <c r="D30" s="42"/>
      <c r="E30" s="42"/>
      <c r="F30" s="42"/>
      <c r="G30" s="42"/>
      <c r="H30" s="275" t="s">
        <v>89</v>
      </c>
      <c r="I30" s="276"/>
      <c r="J30" s="53"/>
      <c r="M30" s="39"/>
      <c r="N30" s="77" t="str">
        <f>IF($I$22&gt;6,H30,"")</f>
        <v>Groupe 7</v>
      </c>
      <c r="O30" s="7" t="str">
        <f>IF($I$22&gt;6,H30,"")</f>
        <v>Groupe 7</v>
      </c>
    </row>
    <row r="31" spans="2:16" ht="18.75" x14ac:dyDescent="0.3">
      <c r="B31" s="43"/>
      <c r="C31" s="42"/>
      <c r="D31" s="42"/>
      <c r="E31" s="42"/>
      <c r="F31" s="42"/>
      <c r="G31" s="42"/>
      <c r="H31" s="275" t="s">
        <v>90</v>
      </c>
      <c r="I31" s="276"/>
      <c r="J31" s="53"/>
      <c r="M31" s="39"/>
      <c r="N31" s="77" t="str">
        <f>IF($I$22&gt;7,H31,"")</f>
        <v>Groupe 8</v>
      </c>
      <c r="O31" s="7" t="str">
        <f>IF($I$22&gt;7,H31,"")</f>
        <v>Groupe 8</v>
      </c>
    </row>
    <row r="32" spans="2:16" ht="15.75" thickBot="1" x14ac:dyDescent="0.3">
      <c r="B32" s="56"/>
      <c r="C32" s="57"/>
      <c r="D32" s="57"/>
      <c r="E32" s="57"/>
      <c r="F32" s="57"/>
      <c r="G32" s="57"/>
      <c r="H32" s="274" t="s">
        <v>1914</v>
      </c>
      <c r="I32" s="274"/>
      <c r="J32" s="58"/>
    </row>
    <row r="35" spans="9:9" x14ac:dyDescent="0.25">
      <c r="I35" s="77" t="s">
        <v>2006</v>
      </c>
    </row>
  </sheetData>
  <sheetProtection algorithmName="SHA-512" hashValue="GNHvo7JBS0d1NPz+cs0SVm5wGTvr++xYkB6PV8Hr8rAiX08AhkE4DLd3/fMiaPCwYxt484VREqaWh4OPf2WaQw==" saltValue="TAiU0BSWprFBrMLVtaDDFw==" spinCount="100000" sheet="1" selectLockedCells="1"/>
  <mergeCells count="13">
    <mergeCell ref="H32:I32"/>
    <mergeCell ref="H31:I31"/>
    <mergeCell ref="H3:L3"/>
    <mergeCell ref="E7:H7"/>
    <mergeCell ref="E8:H8"/>
    <mergeCell ref="I12:J12"/>
    <mergeCell ref="H24:I24"/>
    <mergeCell ref="H25:I25"/>
    <mergeCell ref="H26:I26"/>
    <mergeCell ref="H27:I27"/>
    <mergeCell ref="H28:I28"/>
    <mergeCell ref="H29:I29"/>
    <mergeCell ref="H30:I30"/>
  </mergeCells>
  <conditionalFormatting sqref="H29">
    <cfRule type="expression" dxfId="90" priority="13">
      <formula>$I$22&gt;5</formula>
    </cfRule>
  </conditionalFormatting>
  <conditionalFormatting sqref="H30">
    <cfRule type="expression" dxfId="89" priority="12">
      <formula>$I$22&gt;6</formula>
    </cfRule>
  </conditionalFormatting>
  <conditionalFormatting sqref="H31">
    <cfRule type="expression" dxfId="88" priority="11">
      <formula>$I$22&gt;7</formula>
    </cfRule>
  </conditionalFormatting>
  <conditionalFormatting sqref="H28">
    <cfRule type="expression" dxfId="87" priority="6">
      <formula>$I$22&gt;4</formula>
    </cfRule>
  </conditionalFormatting>
  <conditionalFormatting sqref="H27">
    <cfRule type="expression" dxfId="86" priority="5">
      <formula>$I$22&gt;3</formula>
    </cfRule>
  </conditionalFormatting>
  <conditionalFormatting sqref="H26">
    <cfRule type="expression" dxfId="85" priority="4">
      <formula>$I$22&gt;2</formula>
    </cfRule>
  </conditionalFormatting>
  <conditionalFormatting sqref="H25">
    <cfRule type="expression" dxfId="84" priority="3">
      <formula>$I$22&gt;1</formula>
    </cfRule>
  </conditionalFormatting>
  <conditionalFormatting sqref="H24">
    <cfRule type="expression" dxfId="83" priority="1">
      <formula>$I$22</formula>
    </cfRule>
  </conditionalFormatting>
  <dataValidations count="1">
    <dataValidation type="whole" allowBlank="1" showInputMessage="1" showErrorMessage="1" sqref="I22" xr:uid="{00000000-0002-0000-0000-000000000000}">
      <formula1>1</formula1>
      <formula2>8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Piscines!$B$1:$B$46</xm:f>
          </x14:formula1>
          <xm:sqref>H3:L3</xm:sqref>
        </x14:dataValidation>
        <x14:dataValidation type="list" allowBlank="1" showInputMessage="1" showErrorMessage="1" xr:uid="{00000000-0002-0000-0000-000002000000}">
          <x14:formula1>
            <xm:f>ecoles!$A$2:$A$949</xm:f>
          </x14:formula1>
          <xm:sqref>I12:J12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7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0"/>
  <dimension ref="A1:D950"/>
  <sheetViews>
    <sheetView workbookViewId="0">
      <selection activeCell="I22" sqref="I22"/>
    </sheetView>
  </sheetViews>
  <sheetFormatPr baseColWidth="10" defaultRowHeight="15" x14ac:dyDescent="0.25"/>
  <cols>
    <col min="1" max="1" width="11.5703125" customWidth="1"/>
    <col min="2" max="2" width="20.140625" customWidth="1"/>
    <col min="3" max="3" width="34" customWidth="1"/>
    <col min="4" max="4" width="19.7109375" customWidth="1"/>
  </cols>
  <sheetData>
    <row r="1" spans="1:4" x14ac:dyDescent="0.25">
      <c r="A1" s="258" t="s">
        <v>2047</v>
      </c>
      <c r="B1" s="258" t="s">
        <v>82</v>
      </c>
      <c r="C1" s="258" t="s">
        <v>91</v>
      </c>
      <c r="D1" s="258" t="s">
        <v>83</v>
      </c>
    </row>
    <row r="2" spans="1:4" x14ac:dyDescent="0.25">
      <c r="A2" s="259" t="s">
        <v>96</v>
      </c>
      <c r="B2" s="260" t="s">
        <v>1670</v>
      </c>
      <c r="C2" s="259" t="s">
        <v>97</v>
      </c>
      <c r="D2" t="s">
        <v>1916</v>
      </c>
    </row>
    <row r="3" spans="1:4" x14ac:dyDescent="0.25">
      <c r="A3" s="259" t="s">
        <v>1257</v>
      </c>
      <c r="B3" s="260" t="s">
        <v>1835</v>
      </c>
      <c r="C3" s="259" t="s">
        <v>265</v>
      </c>
      <c r="D3" t="s">
        <v>1917</v>
      </c>
    </row>
    <row r="4" spans="1:4" x14ac:dyDescent="0.25">
      <c r="A4" s="263" t="s">
        <v>1596</v>
      </c>
      <c r="B4" s="260" t="s">
        <v>1897</v>
      </c>
      <c r="C4" s="259" t="s">
        <v>1597</v>
      </c>
      <c r="D4" t="s">
        <v>1918</v>
      </c>
    </row>
    <row r="5" spans="1:4" x14ac:dyDescent="0.25">
      <c r="A5" s="259" t="s">
        <v>1131</v>
      </c>
      <c r="B5" s="260" t="s">
        <v>1827</v>
      </c>
      <c r="C5" s="259" t="s">
        <v>1132</v>
      </c>
      <c r="D5" t="s">
        <v>1919</v>
      </c>
    </row>
    <row r="6" spans="1:4" x14ac:dyDescent="0.25">
      <c r="A6" s="259" t="s">
        <v>1498</v>
      </c>
      <c r="B6" s="260" t="s">
        <v>1890</v>
      </c>
      <c r="C6" s="259" t="s">
        <v>1070</v>
      </c>
      <c r="D6" t="s">
        <v>1920</v>
      </c>
    </row>
    <row r="7" spans="1:4" x14ac:dyDescent="0.25">
      <c r="A7" s="261" t="s">
        <v>1499</v>
      </c>
      <c r="B7" s="262" t="s">
        <v>1890</v>
      </c>
      <c r="C7" s="261" t="s">
        <v>277</v>
      </c>
      <c r="D7" t="s">
        <v>1920</v>
      </c>
    </row>
    <row r="8" spans="1:4" x14ac:dyDescent="0.25">
      <c r="A8" s="259" t="s">
        <v>1463</v>
      </c>
      <c r="B8" s="260" t="s">
        <v>1889</v>
      </c>
      <c r="C8" s="259" t="s">
        <v>465</v>
      </c>
      <c r="D8" t="s">
        <v>1921</v>
      </c>
    </row>
    <row r="9" spans="1:4" x14ac:dyDescent="0.25">
      <c r="A9" s="259" t="s">
        <v>1053</v>
      </c>
      <c r="B9" s="260" t="s">
        <v>1804</v>
      </c>
      <c r="C9" s="259" t="s">
        <v>1054</v>
      </c>
      <c r="D9" t="s">
        <v>1922</v>
      </c>
    </row>
    <row r="10" spans="1:4" x14ac:dyDescent="0.25">
      <c r="A10" s="259" t="s">
        <v>1258</v>
      </c>
      <c r="B10" s="260" t="s">
        <v>1835</v>
      </c>
      <c r="C10" s="259" t="s">
        <v>1259</v>
      </c>
      <c r="D10" t="s">
        <v>1917</v>
      </c>
    </row>
    <row r="11" spans="1:4" x14ac:dyDescent="0.25">
      <c r="A11" s="259" t="s">
        <v>1207</v>
      </c>
      <c r="B11" s="260" t="s">
        <v>1830</v>
      </c>
      <c r="C11" s="259" t="s">
        <v>1208</v>
      </c>
      <c r="D11" t="s">
        <v>1923</v>
      </c>
    </row>
    <row r="12" spans="1:4" x14ac:dyDescent="0.25">
      <c r="A12" s="259" t="s">
        <v>914</v>
      </c>
      <c r="B12" s="260" t="s">
        <v>1783</v>
      </c>
      <c r="C12" s="259" t="s">
        <v>915</v>
      </c>
      <c r="D12" t="s">
        <v>1924</v>
      </c>
    </row>
    <row r="13" spans="1:4" x14ac:dyDescent="0.25">
      <c r="A13" s="259" t="s">
        <v>916</v>
      </c>
      <c r="B13" s="260" t="s">
        <v>1783</v>
      </c>
      <c r="C13" s="259" t="s">
        <v>917</v>
      </c>
      <c r="D13" t="s">
        <v>1924</v>
      </c>
    </row>
    <row r="14" spans="1:4" x14ac:dyDescent="0.25">
      <c r="A14" s="259" t="s">
        <v>1083</v>
      </c>
      <c r="B14" s="260" t="s">
        <v>1802</v>
      </c>
      <c r="C14" s="259" t="s">
        <v>1084</v>
      </c>
      <c r="D14" t="s">
        <v>1925</v>
      </c>
    </row>
    <row r="15" spans="1:4" x14ac:dyDescent="0.25">
      <c r="A15" s="259" t="s">
        <v>945</v>
      </c>
      <c r="B15" s="260" t="s">
        <v>1784</v>
      </c>
      <c r="C15" s="259" t="s">
        <v>946</v>
      </c>
      <c r="D15" t="s">
        <v>1926</v>
      </c>
    </row>
    <row r="16" spans="1:4" x14ac:dyDescent="0.25">
      <c r="A16" s="259" t="s">
        <v>947</v>
      </c>
      <c r="B16" s="260" t="s">
        <v>1784</v>
      </c>
      <c r="C16" s="259" t="s">
        <v>948</v>
      </c>
      <c r="D16" t="s">
        <v>1922</v>
      </c>
    </row>
    <row r="17" spans="1:4" x14ac:dyDescent="0.25">
      <c r="A17" s="259" t="s">
        <v>808</v>
      </c>
      <c r="B17" s="260" t="s">
        <v>1774</v>
      </c>
      <c r="C17" s="263" t="s">
        <v>809</v>
      </c>
      <c r="D17" t="s">
        <v>1927</v>
      </c>
    </row>
    <row r="18" spans="1:4" x14ac:dyDescent="0.25">
      <c r="A18" s="259" t="s">
        <v>949</v>
      </c>
      <c r="B18" s="260" t="s">
        <v>1784</v>
      </c>
      <c r="C18" s="259" t="s">
        <v>950</v>
      </c>
      <c r="D18" t="s">
        <v>1926</v>
      </c>
    </row>
    <row r="19" spans="1:4" x14ac:dyDescent="0.25">
      <c r="A19" s="259" t="s">
        <v>253</v>
      </c>
      <c r="B19" s="260" t="s">
        <v>1721</v>
      </c>
      <c r="C19" s="259" t="s">
        <v>254</v>
      </c>
      <c r="D19" t="s">
        <v>1928</v>
      </c>
    </row>
    <row r="20" spans="1:4" x14ac:dyDescent="0.25">
      <c r="A20" s="259" t="s">
        <v>255</v>
      </c>
      <c r="B20" s="260" t="s">
        <v>1721</v>
      </c>
      <c r="C20" s="259" t="s">
        <v>256</v>
      </c>
      <c r="D20" t="s">
        <v>1928</v>
      </c>
    </row>
    <row r="21" spans="1:4" x14ac:dyDescent="0.25">
      <c r="A21" s="259" t="s">
        <v>1188</v>
      </c>
      <c r="B21" s="260" t="s">
        <v>1829</v>
      </c>
      <c r="C21" s="259" t="s">
        <v>267</v>
      </c>
      <c r="D21" t="s">
        <v>1923</v>
      </c>
    </row>
    <row r="22" spans="1:4" x14ac:dyDescent="0.25">
      <c r="A22" s="259" t="s">
        <v>777</v>
      </c>
      <c r="B22" s="260" t="s">
        <v>2060</v>
      </c>
      <c r="C22" s="259" t="s">
        <v>778</v>
      </c>
      <c r="D22" t="s">
        <v>2093</v>
      </c>
    </row>
    <row r="23" spans="1:4" x14ac:dyDescent="0.25">
      <c r="A23" s="259" t="s">
        <v>1547</v>
      </c>
      <c r="B23" s="260" t="s">
        <v>1891</v>
      </c>
      <c r="C23" s="259" t="s">
        <v>1548</v>
      </c>
      <c r="D23" t="s">
        <v>1918</v>
      </c>
    </row>
    <row r="24" spans="1:4" x14ac:dyDescent="0.25">
      <c r="A24" s="259" t="s">
        <v>518</v>
      </c>
      <c r="B24" s="259" t="s">
        <v>1761</v>
      </c>
      <c r="C24" s="259" t="s">
        <v>442</v>
      </c>
      <c r="D24" t="s">
        <v>1929</v>
      </c>
    </row>
    <row r="25" spans="1:4" x14ac:dyDescent="0.25">
      <c r="A25" s="259" t="s">
        <v>1115</v>
      </c>
      <c r="B25" s="260" t="s">
        <v>1821</v>
      </c>
      <c r="C25" s="259" t="s">
        <v>1116</v>
      </c>
      <c r="D25" t="s">
        <v>1919</v>
      </c>
    </row>
    <row r="26" spans="1:4" x14ac:dyDescent="0.25">
      <c r="A26" s="259" t="s">
        <v>631</v>
      </c>
      <c r="B26" s="260" t="s">
        <v>1765</v>
      </c>
      <c r="C26" s="259" t="s">
        <v>632</v>
      </c>
      <c r="D26" t="s">
        <v>1930</v>
      </c>
    </row>
    <row r="27" spans="1:4" x14ac:dyDescent="0.25">
      <c r="A27" s="263" t="s">
        <v>418</v>
      </c>
      <c r="B27" s="260" t="s">
        <v>1735</v>
      </c>
      <c r="C27" s="259" t="s">
        <v>419</v>
      </c>
      <c r="D27" t="s">
        <v>1931</v>
      </c>
    </row>
    <row r="28" spans="1:4" x14ac:dyDescent="0.25">
      <c r="A28" s="259" t="s">
        <v>157</v>
      </c>
      <c r="B28" s="260" t="s">
        <v>1684</v>
      </c>
      <c r="C28" s="259" t="s">
        <v>158</v>
      </c>
      <c r="D28" t="s">
        <v>1916</v>
      </c>
    </row>
    <row r="29" spans="1:4" x14ac:dyDescent="0.25">
      <c r="A29" s="259" t="s">
        <v>500</v>
      </c>
      <c r="B29" s="260" t="s">
        <v>1756</v>
      </c>
      <c r="C29" s="259" t="s">
        <v>501</v>
      </c>
      <c r="D29" t="s">
        <v>1932</v>
      </c>
    </row>
    <row r="30" spans="1:4" x14ac:dyDescent="0.25">
      <c r="A30" s="263" t="s">
        <v>345</v>
      </c>
      <c r="B30" s="264" t="s">
        <v>1728</v>
      </c>
      <c r="C30" s="263" t="s">
        <v>346</v>
      </c>
      <c r="D30" t="s">
        <v>1933</v>
      </c>
    </row>
    <row r="31" spans="1:4" x14ac:dyDescent="0.25">
      <c r="A31" s="259" t="s">
        <v>1559</v>
      </c>
      <c r="B31" s="260" t="s">
        <v>1892</v>
      </c>
      <c r="C31" s="259" t="s">
        <v>95</v>
      </c>
      <c r="D31" t="s">
        <v>1918</v>
      </c>
    </row>
    <row r="32" spans="1:4" x14ac:dyDescent="0.25">
      <c r="A32" s="259" t="s">
        <v>127</v>
      </c>
      <c r="B32" s="260" t="s">
        <v>1676</v>
      </c>
      <c r="C32" s="259" t="s">
        <v>128</v>
      </c>
      <c r="D32" t="s">
        <v>1916</v>
      </c>
    </row>
    <row r="33" spans="1:4" x14ac:dyDescent="0.25">
      <c r="A33" s="259" t="s">
        <v>951</v>
      </c>
      <c r="B33" s="260" t="s">
        <v>1784</v>
      </c>
      <c r="C33" s="259" t="s">
        <v>128</v>
      </c>
      <c r="D33" t="s">
        <v>1926</v>
      </c>
    </row>
    <row r="34" spans="1:4" x14ac:dyDescent="0.25">
      <c r="A34" s="259" t="s">
        <v>456</v>
      </c>
      <c r="B34" s="260" t="s">
        <v>1740</v>
      </c>
      <c r="C34" s="259" t="s">
        <v>95</v>
      </c>
      <c r="D34" t="s">
        <v>1932</v>
      </c>
    </row>
    <row r="35" spans="1:4" x14ac:dyDescent="0.25">
      <c r="A35" s="259" t="s">
        <v>519</v>
      </c>
      <c r="B35" s="259" t="s">
        <v>1761</v>
      </c>
      <c r="C35" s="259" t="s">
        <v>520</v>
      </c>
      <c r="D35" t="s">
        <v>1929</v>
      </c>
    </row>
    <row r="36" spans="1:4" x14ac:dyDescent="0.25">
      <c r="A36" s="259" t="s">
        <v>98</v>
      </c>
      <c r="B36" s="260" t="s">
        <v>1670</v>
      </c>
      <c r="C36" s="259" t="s">
        <v>99</v>
      </c>
      <c r="D36" t="s">
        <v>1916</v>
      </c>
    </row>
    <row r="37" spans="1:4" x14ac:dyDescent="0.25">
      <c r="A37" s="259" t="s">
        <v>1253</v>
      </c>
      <c r="B37" s="260" t="s">
        <v>1834</v>
      </c>
      <c r="C37" s="259" t="s">
        <v>1254</v>
      </c>
      <c r="D37" t="s">
        <v>1917</v>
      </c>
    </row>
    <row r="38" spans="1:4" x14ac:dyDescent="0.25">
      <c r="A38" s="259" t="s">
        <v>452</v>
      </c>
      <c r="B38" s="260" t="s">
        <v>1739</v>
      </c>
      <c r="C38" s="259" t="s">
        <v>453</v>
      </c>
      <c r="D38" t="s">
        <v>1932</v>
      </c>
    </row>
    <row r="39" spans="1:4" x14ac:dyDescent="0.25">
      <c r="A39" s="263" t="s">
        <v>420</v>
      </c>
      <c r="B39" s="260" t="s">
        <v>1735</v>
      </c>
      <c r="C39" s="259" t="s">
        <v>421</v>
      </c>
      <c r="D39" t="s">
        <v>1931</v>
      </c>
    </row>
    <row r="40" spans="1:4" x14ac:dyDescent="0.25">
      <c r="A40" s="259" t="s">
        <v>1064</v>
      </c>
      <c r="B40" s="260" t="s">
        <v>1812</v>
      </c>
      <c r="C40" s="259" t="s">
        <v>442</v>
      </c>
      <c r="D40" t="s">
        <v>1925</v>
      </c>
    </row>
    <row r="41" spans="1:4" x14ac:dyDescent="0.25">
      <c r="A41" s="259" t="s">
        <v>476</v>
      </c>
      <c r="B41" s="260" t="s">
        <v>1746</v>
      </c>
      <c r="C41" s="259" t="s">
        <v>95</v>
      </c>
      <c r="D41" t="s">
        <v>1932</v>
      </c>
    </row>
    <row r="42" spans="1:4" x14ac:dyDescent="0.25">
      <c r="A42" s="263" t="s">
        <v>496</v>
      </c>
      <c r="B42" s="264" t="s">
        <v>1753</v>
      </c>
      <c r="C42" s="263" t="s">
        <v>95</v>
      </c>
      <c r="D42" t="s">
        <v>1932</v>
      </c>
    </row>
    <row r="43" spans="1:4" x14ac:dyDescent="0.25">
      <c r="A43" s="259" t="s">
        <v>952</v>
      </c>
      <c r="B43" s="260" t="s">
        <v>1784</v>
      </c>
      <c r="C43" s="259" t="s">
        <v>374</v>
      </c>
      <c r="D43" t="s">
        <v>1926</v>
      </c>
    </row>
    <row r="44" spans="1:4" x14ac:dyDescent="0.25">
      <c r="A44" s="259" t="s">
        <v>953</v>
      </c>
      <c r="B44" s="260" t="s">
        <v>1784</v>
      </c>
      <c r="C44" s="259" t="s">
        <v>954</v>
      </c>
      <c r="D44" t="s">
        <v>1926</v>
      </c>
    </row>
    <row r="45" spans="1:4" x14ac:dyDescent="0.25">
      <c r="A45" s="259" t="s">
        <v>1209</v>
      </c>
      <c r="B45" s="260" t="s">
        <v>1830</v>
      </c>
      <c r="C45" s="259" t="s">
        <v>446</v>
      </c>
      <c r="D45" t="s">
        <v>1923</v>
      </c>
    </row>
    <row r="46" spans="1:4" x14ac:dyDescent="0.25">
      <c r="A46" s="259" t="s">
        <v>1573</v>
      </c>
      <c r="B46" s="260" t="s">
        <v>1894</v>
      </c>
      <c r="C46" s="259" t="s">
        <v>95</v>
      </c>
      <c r="D46" t="s">
        <v>1918</v>
      </c>
    </row>
    <row r="47" spans="1:4" x14ac:dyDescent="0.25">
      <c r="A47" s="259" t="s">
        <v>1250</v>
      </c>
      <c r="B47" s="260" t="s">
        <v>1832</v>
      </c>
      <c r="C47" s="259" t="s">
        <v>95</v>
      </c>
      <c r="D47" t="s">
        <v>1917</v>
      </c>
    </row>
    <row r="48" spans="1:4" x14ac:dyDescent="0.25">
      <c r="A48" s="259" t="s">
        <v>1122</v>
      </c>
      <c r="B48" s="260" t="s">
        <v>1822</v>
      </c>
      <c r="C48" s="259" t="s">
        <v>95</v>
      </c>
      <c r="D48" t="s">
        <v>1919</v>
      </c>
    </row>
    <row r="49" spans="1:4" x14ac:dyDescent="0.25">
      <c r="A49" s="259" t="s">
        <v>447</v>
      </c>
      <c r="B49" s="260" t="s">
        <v>1736</v>
      </c>
      <c r="C49" s="259" t="s">
        <v>2048</v>
      </c>
      <c r="D49" t="s">
        <v>1932</v>
      </c>
    </row>
    <row r="50" spans="1:4" x14ac:dyDescent="0.25">
      <c r="A50" s="259" t="s">
        <v>450</v>
      </c>
      <c r="B50" s="260" t="s">
        <v>1737</v>
      </c>
      <c r="C50" s="259" t="s">
        <v>114</v>
      </c>
      <c r="D50" t="s">
        <v>1932</v>
      </c>
    </row>
    <row r="51" spans="1:4" x14ac:dyDescent="0.25">
      <c r="A51" s="259" t="s">
        <v>955</v>
      </c>
      <c r="B51" s="260" t="s">
        <v>1784</v>
      </c>
      <c r="C51" s="259" t="s">
        <v>746</v>
      </c>
      <c r="D51" t="s">
        <v>1926</v>
      </c>
    </row>
    <row r="52" spans="1:4" x14ac:dyDescent="0.25">
      <c r="A52" s="259" t="s">
        <v>451</v>
      </c>
      <c r="B52" s="260" t="s">
        <v>1738</v>
      </c>
      <c r="C52" s="259" t="s">
        <v>95</v>
      </c>
      <c r="D52" t="s">
        <v>1932</v>
      </c>
    </row>
    <row r="53" spans="1:4" x14ac:dyDescent="0.25">
      <c r="A53" s="263" t="s">
        <v>422</v>
      </c>
      <c r="B53" s="260" t="s">
        <v>1735</v>
      </c>
      <c r="C53" s="259" t="s">
        <v>423</v>
      </c>
      <c r="D53" t="s">
        <v>1931</v>
      </c>
    </row>
    <row r="54" spans="1:4" x14ac:dyDescent="0.25">
      <c r="A54" s="259" t="s">
        <v>467</v>
      </c>
      <c r="B54" s="260" t="s">
        <v>1743</v>
      </c>
      <c r="C54" s="259" t="s">
        <v>95</v>
      </c>
      <c r="D54" t="s">
        <v>1932</v>
      </c>
    </row>
    <row r="55" spans="1:4" x14ac:dyDescent="0.25">
      <c r="A55" s="259" t="s">
        <v>236</v>
      </c>
      <c r="B55" s="260" t="s">
        <v>1720</v>
      </c>
      <c r="C55" s="259" t="s">
        <v>2052</v>
      </c>
      <c r="D55" t="s">
        <v>1928</v>
      </c>
    </row>
    <row r="56" spans="1:4" x14ac:dyDescent="0.25">
      <c r="A56" s="259" t="s">
        <v>723</v>
      </c>
      <c r="B56" s="260" t="s">
        <v>1768</v>
      </c>
      <c r="C56" s="259" t="s">
        <v>724</v>
      </c>
      <c r="D56" t="s">
        <v>1918</v>
      </c>
    </row>
    <row r="57" spans="1:4" x14ac:dyDescent="0.25">
      <c r="A57" s="259" t="s">
        <v>633</v>
      </c>
      <c r="B57" s="260" t="s">
        <v>1765</v>
      </c>
      <c r="C57" s="259" t="s">
        <v>634</v>
      </c>
      <c r="D57" t="s">
        <v>1930</v>
      </c>
    </row>
    <row r="58" spans="1:4" x14ac:dyDescent="0.25">
      <c r="A58" s="259" t="s">
        <v>570</v>
      </c>
      <c r="B58" s="260" t="s">
        <v>1762</v>
      </c>
      <c r="C58" s="259" t="s">
        <v>571</v>
      </c>
      <c r="D58" t="s">
        <v>1930</v>
      </c>
    </row>
    <row r="59" spans="1:4" x14ac:dyDescent="0.25">
      <c r="A59" s="259" t="s">
        <v>493</v>
      </c>
      <c r="B59" s="260" t="s">
        <v>1751</v>
      </c>
      <c r="C59" s="259" t="s">
        <v>494</v>
      </c>
      <c r="D59" t="s">
        <v>1932</v>
      </c>
    </row>
    <row r="60" spans="1:4" x14ac:dyDescent="0.25">
      <c r="A60" s="259" t="s">
        <v>495</v>
      </c>
      <c r="B60" s="260" t="s">
        <v>1752</v>
      </c>
      <c r="C60" s="259" t="s">
        <v>95</v>
      </c>
      <c r="D60" t="s">
        <v>1932</v>
      </c>
    </row>
    <row r="61" spans="1:4" x14ac:dyDescent="0.25">
      <c r="A61" s="259" t="s">
        <v>502</v>
      </c>
      <c r="B61" s="260" t="s">
        <v>1756</v>
      </c>
      <c r="C61" s="259" t="s">
        <v>503</v>
      </c>
      <c r="D61" t="s">
        <v>1932</v>
      </c>
    </row>
    <row r="62" spans="1:4" x14ac:dyDescent="0.25">
      <c r="A62" s="259" t="s">
        <v>504</v>
      </c>
      <c r="B62" s="260" t="s">
        <v>1756</v>
      </c>
      <c r="C62" s="259" t="s">
        <v>505</v>
      </c>
      <c r="D62" t="s">
        <v>1932</v>
      </c>
    </row>
    <row r="63" spans="1:4" x14ac:dyDescent="0.25">
      <c r="A63" s="259" t="s">
        <v>509</v>
      </c>
      <c r="B63" s="260" t="s">
        <v>1758</v>
      </c>
      <c r="C63" s="259" t="s">
        <v>95</v>
      </c>
      <c r="D63" t="s">
        <v>1932</v>
      </c>
    </row>
    <row r="64" spans="1:4" x14ac:dyDescent="0.25">
      <c r="A64" s="259" t="s">
        <v>517</v>
      </c>
      <c r="B64" s="260" t="s">
        <v>1760</v>
      </c>
      <c r="C64" s="259" t="s">
        <v>95</v>
      </c>
      <c r="D64" t="s">
        <v>1932</v>
      </c>
    </row>
    <row r="65" spans="1:4" x14ac:dyDescent="0.25">
      <c r="A65" s="259" t="s">
        <v>498</v>
      </c>
      <c r="B65" s="260" t="s">
        <v>1755</v>
      </c>
      <c r="C65" s="259" t="s">
        <v>499</v>
      </c>
      <c r="D65" t="s">
        <v>1932</v>
      </c>
    </row>
    <row r="66" spans="1:4" x14ac:dyDescent="0.25">
      <c r="A66" s="259" t="s">
        <v>1292</v>
      </c>
      <c r="B66" s="259" t="s">
        <v>1837</v>
      </c>
      <c r="C66" s="259" t="s">
        <v>95</v>
      </c>
      <c r="D66" t="s">
        <v>1934</v>
      </c>
    </row>
    <row r="67" spans="1:4" x14ac:dyDescent="0.25">
      <c r="A67" s="259" t="s">
        <v>169</v>
      </c>
      <c r="B67" s="260" t="s">
        <v>1689</v>
      </c>
      <c r="C67" s="259" t="s">
        <v>95</v>
      </c>
      <c r="D67" t="s">
        <v>1935</v>
      </c>
    </row>
    <row r="68" spans="1:4" x14ac:dyDescent="0.25">
      <c r="A68" s="259" t="s">
        <v>184</v>
      </c>
      <c r="B68" s="260" t="s">
        <v>1692</v>
      </c>
      <c r="C68" s="259" t="s">
        <v>95</v>
      </c>
      <c r="D68" t="s">
        <v>1935</v>
      </c>
    </row>
    <row r="69" spans="1:4" x14ac:dyDescent="0.25">
      <c r="A69" s="259" t="s">
        <v>1298</v>
      </c>
      <c r="B69" s="260" t="s">
        <v>1840</v>
      </c>
      <c r="C69" s="259" t="s">
        <v>114</v>
      </c>
      <c r="D69" t="s">
        <v>1934</v>
      </c>
    </row>
    <row r="70" spans="1:4" x14ac:dyDescent="0.25">
      <c r="A70" s="259" t="s">
        <v>186</v>
      </c>
      <c r="B70" s="260" t="s">
        <v>1694</v>
      </c>
      <c r="C70" s="259" t="s">
        <v>95</v>
      </c>
      <c r="D70" t="s">
        <v>1935</v>
      </c>
    </row>
    <row r="71" spans="1:4" x14ac:dyDescent="0.25">
      <c r="A71" s="259" t="s">
        <v>1299</v>
      </c>
      <c r="B71" s="260" t="s">
        <v>1841</v>
      </c>
      <c r="C71" s="259" t="s">
        <v>1300</v>
      </c>
      <c r="D71" t="s">
        <v>1934</v>
      </c>
    </row>
    <row r="72" spans="1:4" x14ac:dyDescent="0.25">
      <c r="A72" s="259" t="s">
        <v>187</v>
      </c>
      <c r="B72" s="260" t="s">
        <v>1695</v>
      </c>
      <c r="C72" s="259" t="s">
        <v>95</v>
      </c>
      <c r="D72" t="s">
        <v>1935</v>
      </c>
    </row>
    <row r="73" spans="1:4" x14ac:dyDescent="0.25">
      <c r="A73" s="259" t="s">
        <v>1002</v>
      </c>
      <c r="B73" s="260" t="s">
        <v>1792</v>
      </c>
      <c r="C73" s="259" t="s">
        <v>1003</v>
      </c>
      <c r="D73" t="s">
        <v>1936</v>
      </c>
    </row>
    <row r="74" spans="1:4" x14ac:dyDescent="0.25">
      <c r="A74" s="259" t="s">
        <v>1303</v>
      </c>
      <c r="B74" s="260" t="s">
        <v>1844</v>
      </c>
      <c r="C74" s="259" t="s">
        <v>95</v>
      </c>
      <c r="D74" t="s">
        <v>1934</v>
      </c>
    </row>
    <row r="75" spans="1:4" x14ac:dyDescent="0.25">
      <c r="A75" s="259" t="s">
        <v>1015</v>
      </c>
      <c r="B75" s="260" t="s">
        <v>1799</v>
      </c>
      <c r="C75" s="259" t="s">
        <v>2057</v>
      </c>
      <c r="D75" t="s">
        <v>1922</v>
      </c>
    </row>
    <row r="76" spans="1:4" x14ac:dyDescent="0.25">
      <c r="A76" s="259" t="s">
        <v>1309</v>
      </c>
      <c r="B76" s="260" t="s">
        <v>1848</v>
      </c>
      <c r="C76" s="259" t="s">
        <v>95</v>
      </c>
      <c r="D76" t="s">
        <v>1934</v>
      </c>
    </row>
    <row r="77" spans="1:4" x14ac:dyDescent="0.25">
      <c r="A77" s="259" t="s">
        <v>1024</v>
      </c>
      <c r="B77" s="260" t="s">
        <v>1801</v>
      </c>
      <c r="C77" s="259" t="s">
        <v>1025</v>
      </c>
      <c r="D77" t="s">
        <v>1936</v>
      </c>
    </row>
    <row r="78" spans="1:4" x14ac:dyDescent="0.25">
      <c r="A78" s="259" t="s">
        <v>204</v>
      </c>
      <c r="B78" s="260" t="s">
        <v>1704</v>
      </c>
      <c r="C78" s="259" t="s">
        <v>95</v>
      </c>
      <c r="D78" t="s">
        <v>1935</v>
      </c>
    </row>
    <row r="79" spans="1:4" x14ac:dyDescent="0.25">
      <c r="A79" s="259" t="s">
        <v>215</v>
      </c>
      <c r="B79" s="260" t="s">
        <v>1708</v>
      </c>
      <c r="C79" s="259" t="s">
        <v>95</v>
      </c>
      <c r="D79" t="s">
        <v>1935</v>
      </c>
    </row>
    <row r="80" spans="1:4" x14ac:dyDescent="0.25">
      <c r="A80" s="259" t="s">
        <v>216</v>
      </c>
      <c r="B80" s="260" t="s">
        <v>1709</v>
      </c>
      <c r="C80" s="259" t="s">
        <v>95</v>
      </c>
      <c r="D80" t="s">
        <v>1935</v>
      </c>
    </row>
    <row r="81" spans="1:4" x14ac:dyDescent="0.25">
      <c r="A81" s="259" t="s">
        <v>217</v>
      </c>
      <c r="B81" s="260" t="s">
        <v>1710</v>
      </c>
      <c r="C81" s="259" t="s">
        <v>95</v>
      </c>
      <c r="D81" t="s">
        <v>1935</v>
      </c>
    </row>
    <row r="82" spans="1:4" x14ac:dyDescent="0.25">
      <c r="A82" s="263" t="s">
        <v>218</v>
      </c>
      <c r="B82" s="264" t="s">
        <v>1711</v>
      </c>
      <c r="C82" s="263" t="s">
        <v>95</v>
      </c>
      <c r="D82" t="s">
        <v>1935</v>
      </c>
    </row>
    <row r="83" spans="1:4" x14ac:dyDescent="0.25">
      <c r="A83" s="259" t="s">
        <v>226</v>
      </c>
      <c r="B83" s="260" t="s">
        <v>1715</v>
      </c>
      <c r="C83" s="259" t="s">
        <v>95</v>
      </c>
      <c r="D83" t="s">
        <v>1935</v>
      </c>
    </row>
    <row r="84" spans="1:4" x14ac:dyDescent="0.25">
      <c r="A84" s="259" t="s">
        <v>220</v>
      </c>
      <c r="B84" s="260" t="s">
        <v>1713</v>
      </c>
      <c r="C84" s="259" t="s">
        <v>95</v>
      </c>
      <c r="D84" t="s">
        <v>1935</v>
      </c>
    </row>
    <row r="85" spans="1:4" x14ac:dyDescent="0.25">
      <c r="A85" s="259" t="s">
        <v>1059</v>
      </c>
      <c r="B85" s="260" t="s">
        <v>1808</v>
      </c>
      <c r="C85" s="259" t="s">
        <v>95</v>
      </c>
      <c r="D85" t="s">
        <v>1936</v>
      </c>
    </row>
    <row r="86" spans="1:4" x14ac:dyDescent="0.25">
      <c r="A86" s="259" t="s">
        <v>1326</v>
      </c>
      <c r="B86" s="260" t="s">
        <v>1860</v>
      </c>
      <c r="C86" s="259" t="s">
        <v>1327</v>
      </c>
      <c r="D86" t="s">
        <v>1934</v>
      </c>
    </row>
    <row r="87" spans="1:4" x14ac:dyDescent="0.25">
      <c r="A87" s="259" t="s">
        <v>1328</v>
      </c>
      <c r="B87" s="260" t="s">
        <v>1860</v>
      </c>
      <c r="C87" s="259" t="s">
        <v>1329</v>
      </c>
      <c r="D87" t="s">
        <v>1934</v>
      </c>
    </row>
    <row r="88" spans="1:4" x14ac:dyDescent="0.25">
      <c r="A88" s="259" t="s">
        <v>1293</v>
      </c>
      <c r="B88" s="260" t="s">
        <v>1838</v>
      </c>
      <c r="C88" s="259" t="s">
        <v>1294</v>
      </c>
      <c r="D88" t="s">
        <v>1934</v>
      </c>
    </row>
    <row r="89" spans="1:4" x14ac:dyDescent="0.25">
      <c r="A89" s="259" t="s">
        <v>1307</v>
      </c>
      <c r="B89" s="260" t="s">
        <v>1668</v>
      </c>
      <c r="C89" s="259" t="s">
        <v>1308</v>
      </c>
      <c r="D89" t="s">
        <v>1934</v>
      </c>
    </row>
    <row r="90" spans="1:4" x14ac:dyDescent="0.25">
      <c r="A90" s="259" t="s">
        <v>1312</v>
      </c>
      <c r="B90" s="260" t="s">
        <v>1850</v>
      </c>
      <c r="C90" s="259" t="s">
        <v>95</v>
      </c>
      <c r="D90" t="s">
        <v>1934</v>
      </c>
    </row>
    <row r="91" spans="1:4" x14ac:dyDescent="0.25">
      <c r="A91" s="259" t="s">
        <v>1301</v>
      </c>
      <c r="B91" s="260" t="s">
        <v>1842</v>
      </c>
      <c r="C91" s="259" t="s">
        <v>95</v>
      </c>
      <c r="D91" t="s">
        <v>1934</v>
      </c>
    </row>
    <row r="92" spans="1:4" x14ac:dyDescent="0.25">
      <c r="A92" s="259" t="s">
        <v>482</v>
      </c>
      <c r="B92" s="260" t="s">
        <v>1748</v>
      </c>
      <c r="C92" s="259" t="s">
        <v>483</v>
      </c>
      <c r="D92" t="s">
        <v>1932</v>
      </c>
    </row>
    <row r="93" spans="1:4" x14ac:dyDescent="0.25">
      <c r="A93" s="259" t="s">
        <v>1304</v>
      </c>
      <c r="B93" s="260" t="s">
        <v>1845</v>
      </c>
      <c r="C93" s="259" t="s">
        <v>95</v>
      </c>
      <c r="D93" t="s">
        <v>1934</v>
      </c>
    </row>
    <row r="94" spans="1:4" x14ac:dyDescent="0.25">
      <c r="A94" s="259" t="s">
        <v>1306</v>
      </c>
      <c r="B94" s="260" t="s">
        <v>1847</v>
      </c>
      <c r="C94" s="259" t="s">
        <v>95</v>
      </c>
      <c r="D94" t="s">
        <v>1934</v>
      </c>
    </row>
    <row r="95" spans="1:4" x14ac:dyDescent="0.25">
      <c r="A95" s="259" t="s">
        <v>1319</v>
      </c>
      <c r="B95" s="260" t="s">
        <v>1854</v>
      </c>
      <c r="C95" s="259" t="s">
        <v>95</v>
      </c>
      <c r="D95" t="s">
        <v>1934</v>
      </c>
    </row>
    <row r="96" spans="1:4" x14ac:dyDescent="0.25">
      <c r="A96" s="259" t="s">
        <v>1321</v>
      </c>
      <c r="B96" s="260" t="s">
        <v>1856</v>
      </c>
      <c r="C96" s="259" t="s">
        <v>1322</v>
      </c>
      <c r="D96" t="s">
        <v>1934</v>
      </c>
    </row>
    <row r="97" spans="1:4" x14ac:dyDescent="0.25">
      <c r="A97" s="259" t="s">
        <v>1323</v>
      </c>
      <c r="B97" s="260" t="s">
        <v>1857</v>
      </c>
      <c r="C97" s="259" t="s">
        <v>95</v>
      </c>
      <c r="D97" t="s">
        <v>1934</v>
      </c>
    </row>
    <row r="98" spans="1:4" x14ac:dyDescent="0.25">
      <c r="A98" s="259" t="s">
        <v>477</v>
      </c>
      <c r="B98" s="260" t="s">
        <v>1747</v>
      </c>
      <c r="C98" s="259" t="s">
        <v>478</v>
      </c>
      <c r="D98" t="s">
        <v>1932</v>
      </c>
    </row>
    <row r="99" spans="1:4" x14ac:dyDescent="0.25">
      <c r="A99" s="259" t="s">
        <v>1324</v>
      </c>
      <c r="B99" s="260" t="s">
        <v>1858</v>
      </c>
      <c r="C99" s="259" t="s">
        <v>95</v>
      </c>
      <c r="D99" t="s">
        <v>1934</v>
      </c>
    </row>
    <row r="100" spans="1:4" x14ac:dyDescent="0.25">
      <c r="A100" s="259" t="s">
        <v>1325</v>
      </c>
      <c r="B100" s="260" t="s">
        <v>1859</v>
      </c>
      <c r="C100" s="259" t="s">
        <v>95</v>
      </c>
      <c r="D100" t="s">
        <v>1934</v>
      </c>
    </row>
    <row r="101" spans="1:4" x14ac:dyDescent="0.25">
      <c r="A101" s="259" t="s">
        <v>1355</v>
      </c>
      <c r="B101" s="260" t="s">
        <v>1861</v>
      </c>
      <c r="C101" s="259" t="s">
        <v>95</v>
      </c>
      <c r="D101" t="s">
        <v>1934</v>
      </c>
    </row>
    <row r="102" spans="1:4" x14ac:dyDescent="0.25">
      <c r="A102" s="259" t="s">
        <v>1356</v>
      </c>
      <c r="B102" s="260" t="s">
        <v>1862</v>
      </c>
      <c r="C102" s="259" t="s">
        <v>465</v>
      </c>
      <c r="D102" t="s">
        <v>1934</v>
      </c>
    </row>
    <row r="103" spans="1:4" x14ac:dyDescent="0.25">
      <c r="A103" s="263" t="s">
        <v>1359</v>
      </c>
      <c r="B103" s="264" t="s">
        <v>1864</v>
      </c>
      <c r="C103" s="263" t="s">
        <v>95</v>
      </c>
      <c r="D103" t="s">
        <v>1934</v>
      </c>
    </row>
    <row r="104" spans="1:4" x14ac:dyDescent="0.25">
      <c r="A104" s="259" t="s">
        <v>113</v>
      </c>
      <c r="B104" s="260" t="s">
        <v>1673</v>
      </c>
      <c r="C104" s="259" t="s">
        <v>114</v>
      </c>
      <c r="D104" t="s">
        <v>1916</v>
      </c>
    </row>
    <row r="105" spans="1:4" x14ac:dyDescent="0.25">
      <c r="A105" s="259" t="s">
        <v>264</v>
      </c>
      <c r="B105" s="260" t="s">
        <v>1722</v>
      </c>
      <c r="C105" s="259" t="s">
        <v>265</v>
      </c>
      <c r="D105" t="s">
        <v>1928</v>
      </c>
    </row>
    <row r="106" spans="1:4" x14ac:dyDescent="0.25">
      <c r="A106" s="259" t="s">
        <v>1210</v>
      </c>
      <c r="B106" s="260" t="s">
        <v>1830</v>
      </c>
      <c r="C106" s="259" t="s">
        <v>344</v>
      </c>
      <c r="D106" t="s">
        <v>1923</v>
      </c>
    </row>
    <row r="107" spans="1:4" x14ac:dyDescent="0.25">
      <c r="A107" s="259" t="s">
        <v>749</v>
      </c>
      <c r="B107" s="260" t="s">
        <v>1770</v>
      </c>
      <c r="C107" s="259" t="s">
        <v>124</v>
      </c>
      <c r="D107" t="s">
        <v>2093</v>
      </c>
    </row>
    <row r="108" spans="1:4" x14ac:dyDescent="0.25">
      <c r="A108" s="259" t="s">
        <v>1189</v>
      </c>
      <c r="B108" s="260" t="s">
        <v>1829</v>
      </c>
      <c r="C108" s="259" t="s">
        <v>279</v>
      </c>
      <c r="D108" t="s">
        <v>1923</v>
      </c>
    </row>
    <row r="109" spans="1:4" x14ac:dyDescent="0.25">
      <c r="A109" s="259" t="s">
        <v>572</v>
      </c>
      <c r="B109" s="260" t="s">
        <v>1762</v>
      </c>
      <c r="C109" s="259" t="s">
        <v>573</v>
      </c>
      <c r="D109" t="s">
        <v>1930</v>
      </c>
    </row>
    <row r="110" spans="1:4" x14ac:dyDescent="0.25">
      <c r="A110" s="259" t="s">
        <v>574</v>
      </c>
      <c r="B110" s="260" t="s">
        <v>1762</v>
      </c>
      <c r="C110" s="259" t="s">
        <v>575</v>
      </c>
      <c r="D110" t="s">
        <v>1930</v>
      </c>
    </row>
    <row r="111" spans="1:4" x14ac:dyDescent="0.25">
      <c r="A111" s="259" t="s">
        <v>129</v>
      </c>
      <c r="B111" s="260" t="s">
        <v>1676</v>
      </c>
      <c r="C111" s="259" t="s">
        <v>130</v>
      </c>
      <c r="D111" t="s">
        <v>1916</v>
      </c>
    </row>
    <row r="112" spans="1:4" x14ac:dyDescent="0.25">
      <c r="A112" s="259" t="s">
        <v>826</v>
      </c>
      <c r="B112" s="260" t="s">
        <v>1776</v>
      </c>
      <c r="C112" s="259" t="s">
        <v>827</v>
      </c>
      <c r="D112" t="s">
        <v>1927</v>
      </c>
    </row>
    <row r="113" spans="1:4" x14ac:dyDescent="0.25">
      <c r="A113" s="259" t="s">
        <v>828</v>
      </c>
      <c r="B113" s="260" t="s">
        <v>1776</v>
      </c>
      <c r="C113" s="259" t="s">
        <v>406</v>
      </c>
      <c r="D113" t="s">
        <v>1927</v>
      </c>
    </row>
    <row r="114" spans="1:4" x14ac:dyDescent="0.25">
      <c r="A114" s="259" t="s">
        <v>635</v>
      </c>
      <c r="B114" s="264" t="s">
        <v>1765</v>
      </c>
      <c r="C114" s="259" t="s">
        <v>636</v>
      </c>
      <c r="D114" t="s">
        <v>1930</v>
      </c>
    </row>
    <row r="115" spans="1:4" x14ac:dyDescent="0.25">
      <c r="A115" s="259" t="s">
        <v>1211</v>
      </c>
      <c r="B115" s="260" t="s">
        <v>1830</v>
      </c>
      <c r="C115" s="259" t="s">
        <v>1212</v>
      </c>
      <c r="D115" t="s">
        <v>1923</v>
      </c>
    </row>
    <row r="116" spans="1:4" x14ac:dyDescent="0.25">
      <c r="A116" s="259" t="s">
        <v>1213</v>
      </c>
      <c r="B116" s="260" t="s">
        <v>1830</v>
      </c>
      <c r="C116" s="259" t="s">
        <v>1172</v>
      </c>
      <c r="D116" t="s">
        <v>1923</v>
      </c>
    </row>
    <row r="117" spans="1:4" x14ac:dyDescent="0.25">
      <c r="A117" s="259" t="s">
        <v>1260</v>
      </c>
      <c r="B117" s="260" t="s">
        <v>1835</v>
      </c>
      <c r="C117" s="259" t="s">
        <v>1261</v>
      </c>
      <c r="D117" t="s">
        <v>1917</v>
      </c>
    </row>
    <row r="118" spans="1:4" x14ac:dyDescent="0.25">
      <c r="A118" s="263" t="s">
        <v>1400</v>
      </c>
      <c r="B118" s="264" t="s">
        <v>1883</v>
      </c>
      <c r="C118" s="263" t="s">
        <v>195</v>
      </c>
      <c r="D118" t="s">
        <v>1936</v>
      </c>
    </row>
    <row r="119" spans="1:4" x14ac:dyDescent="0.25">
      <c r="A119" s="259" t="s">
        <v>1464</v>
      </c>
      <c r="B119" s="260" t="s">
        <v>1889</v>
      </c>
      <c r="C119" s="259" t="s">
        <v>1465</v>
      </c>
      <c r="D119" t="s">
        <v>1921</v>
      </c>
    </row>
    <row r="120" spans="1:4" x14ac:dyDescent="0.25">
      <c r="A120" s="259" t="s">
        <v>1408</v>
      </c>
      <c r="B120" s="260" t="s">
        <v>1885</v>
      </c>
      <c r="C120" s="259" t="s">
        <v>267</v>
      </c>
      <c r="D120" t="s">
        <v>1937</v>
      </c>
    </row>
    <row r="121" spans="1:4" x14ac:dyDescent="0.25">
      <c r="A121" s="259" t="s">
        <v>1500</v>
      </c>
      <c r="B121" s="260" t="s">
        <v>1890</v>
      </c>
      <c r="C121" s="259" t="s">
        <v>1501</v>
      </c>
      <c r="D121" t="s">
        <v>1920</v>
      </c>
    </row>
    <row r="122" spans="1:4" x14ac:dyDescent="0.25">
      <c r="A122" s="259" t="s">
        <v>725</v>
      </c>
      <c r="B122" s="260" t="s">
        <v>1768</v>
      </c>
      <c r="C122" s="259" t="s">
        <v>726</v>
      </c>
      <c r="D122" t="s">
        <v>1918</v>
      </c>
    </row>
    <row r="123" spans="1:4" x14ac:dyDescent="0.25">
      <c r="A123" s="259" t="s">
        <v>1502</v>
      </c>
      <c r="B123" s="260" t="s">
        <v>1890</v>
      </c>
      <c r="C123" s="259" t="s">
        <v>1503</v>
      </c>
      <c r="D123" t="s">
        <v>1920</v>
      </c>
    </row>
    <row r="124" spans="1:4" x14ac:dyDescent="0.25">
      <c r="A124" s="259" t="s">
        <v>189</v>
      </c>
      <c r="B124" s="260" t="s">
        <v>1697</v>
      </c>
      <c r="C124" s="259" t="s">
        <v>95</v>
      </c>
      <c r="D124" t="s">
        <v>1935</v>
      </c>
    </row>
    <row r="125" spans="1:4" x14ac:dyDescent="0.25">
      <c r="A125" s="259" t="s">
        <v>193</v>
      </c>
      <c r="B125" s="260" t="s">
        <v>1700</v>
      </c>
      <c r="C125" s="259" t="s">
        <v>95</v>
      </c>
      <c r="D125" t="s">
        <v>1935</v>
      </c>
    </row>
    <row r="126" spans="1:4" x14ac:dyDescent="0.25">
      <c r="A126" s="259" t="s">
        <v>1262</v>
      </c>
      <c r="B126" s="260" t="s">
        <v>1835</v>
      </c>
      <c r="C126" s="259" t="s">
        <v>1263</v>
      </c>
      <c r="D126" t="s">
        <v>1917</v>
      </c>
    </row>
    <row r="127" spans="1:4" x14ac:dyDescent="0.25">
      <c r="A127" s="259" t="s">
        <v>1264</v>
      </c>
      <c r="B127" s="260" t="s">
        <v>1835</v>
      </c>
      <c r="C127" s="259" t="s">
        <v>1265</v>
      </c>
      <c r="D127" t="s">
        <v>1917</v>
      </c>
    </row>
    <row r="128" spans="1:4" x14ac:dyDescent="0.25">
      <c r="A128" s="259" t="s">
        <v>868</v>
      </c>
      <c r="B128" s="260" t="s">
        <v>1780</v>
      </c>
      <c r="C128" s="259" t="s">
        <v>165</v>
      </c>
      <c r="D128" t="s">
        <v>1938</v>
      </c>
    </row>
    <row r="129" spans="1:4" x14ac:dyDescent="0.25">
      <c r="A129" s="259" t="s">
        <v>869</v>
      </c>
      <c r="B129" s="260" t="s">
        <v>1780</v>
      </c>
      <c r="C129" s="259" t="s">
        <v>870</v>
      </c>
      <c r="D129" t="s">
        <v>1938</v>
      </c>
    </row>
    <row r="130" spans="1:4" x14ac:dyDescent="0.25">
      <c r="A130" s="259" t="s">
        <v>794</v>
      </c>
      <c r="B130" s="260" t="s">
        <v>1771</v>
      </c>
      <c r="C130" s="259" t="s">
        <v>795</v>
      </c>
      <c r="D130" t="s">
        <v>1927</v>
      </c>
    </row>
    <row r="131" spans="1:4" x14ac:dyDescent="0.25">
      <c r="A131" s="259" t="s">
        <v>1133</v>
      </c>
      <c r="B131" s="259" t="s">
        <v>1827</v>
      </c>
      <c r="C131" s="259" t="s">
        <v>1134</v>
      </c>
      <c r="D131" t="s">
        <v>1919</v>
      </c>
    </row>
    <row r="132" spans="1:4" x14ac:dyDescent="0.25">
      <c r="A132" s="259" t="s">
        <v>1135</v>
      </c>
      <c r="B132" s="259" t="s">
        <v>1827</v>
      </c>
      <c r="C132" s="259" t="s">
        <v>267</v>
      </c>
      <c r="D132" t="s">
        <v>1919</v>
      </c>
    </row>
    <row r="133" spans="1:4" x14ac:dyDescent="0.25">
      <c r="A133" s="259" t="s">
        <v>388</v>
      </c>
      <c r="B133" s="260" t="s">
        <v>1733</v>
      </c>
      <c r="C133" s="259" t="s">
        <v>389</v>
      </c>
      <c r="D133" t="s">
        <v>1939</v>
      </c>
    </row>
    <row r="134" spans="1:4" x14ac:dyDescent="0.25">
      <c r="A134" s="259" t="s">
        <v>371</v>
      </c>
      <c r="B134" s="260" t="s">
        <v>1732</v>
      </c>
      <c r="C134" s="259" t="s">
        <v>372</v>
      </c>
      <c r="D134" t="s">
        <v>1939</v>
      </c>
    </row>
    <row r="135" spans="1:4" x14ac:dyDescent="0.25">
      <c r="A135" s="259" t="s">
        <v>373</v>
      </c>
      <c r="B135" s="260" t="s">
        <v>1732</v>
      </c>
      <c r="C135" s="259" t="s">
        <v>374</v>
      </c>
      <c r="D135" t="s">
        <v>1939</v>
      </c>
    </row>
    <row r="136" spans="1:4" x14ac:dyDescent="0.25">
      <c r="A136" s="259" t="s">
        <v>375</v>
      </c>
      <c r="B136" s="260" t="s">
        <v>1732</v>
      </c>
      <c r="C136" s="259" t="s">
        <v>376</v>
      </c>
      <c r="D136" t="s">
        <v>1939</v>
      </c>
    </row>
    <row r="137" spans="1:4" x14ac:dyDescent="0.25">
      <c r="A137" s="259" t="s">
        <v>363</v>
      </c>
      <c r="B137" s="260" t="s">
        <v>1730</v>
      </c>
      <c r="C137" s="259" t="s">
        <v>364</v>
      </c>
      <c r="D137" t="s">
        <v>1939</v>
      </c>
    </row>
    <row r="138" spans="1:4" x14ac:dyDescent="0.25">
      <c r="A138" s="259" t="s">
        <v>365</v>
      </c>
      <c r="B138" s="260" t="s">
        <v>1730</v>
      </c>
      <c r="C138" s="259" t="s">
        <v>366</v>
      </c>
      <c r="D138" t="s">
        <v>1939</v>
      </c>
    </row>
    <row r="139" spans="1:4" x14ac:dyDescent="0.25">
      <c r="A139" s="259" t="s">
        <v>796</v>
      </c>
      <c r="B139" s="260" t="s">
        <v>1771</v>
      </c>
      <c r="C139" s="259" t="s">
        <v>751</v>
      </c>
      <c r="D139" t="s">
        <v>1927</v>
      </c>
    </row>
    <row r="140" spans="1:4" x14ac:dyDescent="0.25">
      <c r="A140" s="261" t="s">
        <v>538</v>
      </c>
      <c r="B140" s="262" t="s">
        <v>1667</v>
      </c>
      <c r="C140" s="261" t="s">
        <v>539</v>
      </c>
      <c r="D140" t="s">
        <v>1929</v>
      </c>
    </row>
    <row r="141" spans="1:4" x14ac:dyDescent="0.25">
      <c r="A141" s="259" t="s">
        <v>540</v>
      </c>
      <c r="B141" s="260" t="s">
        <v>1667</v>
      </c>
      <c r="C141" s="259" t="s">
        <v>541</v>
      </c>
      <c r="D141" t="s">
        <v>1929</v>
      </c>
    </row>
    <row r="142" spans="1:4" x14ac:dyDescent="0.25">
      <c r="A142" s="259" t="s">
        <v>542</v>
      </c>
      <c r="B142" s="260" t="s">
        <v>1667</v>
      </c>
      <c r="C142" s="259" t="s">
        <v>543</v>
      </c>
      <c r="D142" t="s">
        <v>1929</v>
      </c>
    </row>
    <row r="143" spans="1:4" x14ac:dyDescent="0.25">
      <c r="A143" s="259" t="s">
        <v>352</v>
      </c>
      <c r="B143" s="260" t="s">
        <v>1729</v>
      </c>
      <c r="C143" s="259" t="s">
        <v>165</v>
      </c>
      <c r="D143" t="s">
        <v>1939</v>
      </c>
    </row>
    <row r="144" spans="1:4" x14ac:dyDescent="0.25">
      <c r="A144" s="261" t="s">
        <v>291</v>
      </c>
      <c r="B144" s="262" t="s">
        <v>1724</v>
      </c>
      <c r="C144" s="261" t="s">
        <v>292</v>
      </c>
      <c r="D144" t="s">
        <v>1933</v>
      </c>
    </row>
    <row r="145" spans="1:4" x14ac:dyDescent="0.25">
      <c r="A145" s="259" t="s">
        <v>92</v>
      </c>
      <c r="B145" s="260" t="s">
        <v>1667</v>
      </c>
      <c r="C145" s="259" t="s">
        <v>93</v>
      </c>
      <c r="D145" t="s">
        <v>1940</v>
      </c>
    </row>
    <row r="146" spans="1:4" x14ac:dyDescent="0.25">
      <c r="A146" s="259" t="s">
        <v>1144</v>
      </c>
      <c r="B146" s="260" t="s">
        <v>1828</v>
      </c>
      <c r="C146" s="259" t="s">
        <v>1145</v>
      </c>
      <c r="D146" t="s">
        <v>2094</v>
      </c>
    </row>
    <row r="147" spans="1:4" x14ac:dyDescent="0.25">
      <c r="A147" s="259" t="s">
        <v>1460</v>
      </c>
      <c r="B147" s="260" t="s">
        <v>1888</v>
      </c>
      <c r="C147" s="259" t="s">
        <v>1461</v>
      </c>
      <c r="D147" t="s">
        <v>1921</v>
      </c>
    </row>
    <row r="148" spans="1:4" x14ac:dyDescent="0.25">
      <c r="A148" s="259" t="s">
        <v>576</v>
      </c>
      <c r="B148" s="260" t="s">
        <v>1762</v>
      </c>
      <c r="C148" s="259" t="s">
        <v>577</v>
      </c>
      <c r="D148" t="s">
        <v>1930</v>
      </c>
    </row>
    <row r="149" spans="1:4" x14ac:dyDescent="0.25">
      <c r="A149" s="259" t="s">
        <v>637</v>
      </c>
      <c r="B149" s="260" t="s">
        <v>1765</v>
      </c>
      <c r="C149" s="259" t="s">
        <v>638</v>
      </c>
      <c r="D149" t="s">
        <v>1930</v>
      </c>
    </row>
    <row r="150" spans="1:4" x14ac:dyDescent="0.25">
      <c r="A150" s="259" t="s">
        <v>639</v>
      </c>
      <c r="B150" s="260" t="s">
        <v>1765</v>
      </c>
      <c r="C150" s="259" t="s">
        <v>640</v>
      </c>
      <c r="D150" t="s">
        <v>1930</v>
      </c>
    </row>
    <row r="151" spans="1:4" x14ac:dyDescent="0.25">
      <c r="A151" s="259" t="s">
        <v>1466</v>
      </c>
      <c r="B151" s="260" t="s">
        <v>1889</v>
      </c>
      <c r="C151" s="259" t="s">
        <v>1467</v>
      </c>
      <c r="D151" t="s">
        <v>1921</v>
      </c>
    </row>
    <row r="152" spans="1:4" x14ac:dyDescent="0.25">
      <c r="A152" s="259" t="s">
        <v>1608</v>
      </c>
      <c r="B152" s="260" t="s">
        <v>1898</v>
      </c>
      <c r="C152" s="259" t="s">
        <v>1609</v>
      </c>
      <c r="D152" t="s">
        <v>1941</v>
      </c>
    </row>
    <row r="153" spans="1:4" x14ac:dyDescent="0.25">
      <c r="A153" s="263" t="s">
        <v>282</v>
      </c>
      <c r="B153" s="264" t="s">
        <v>1723</v>
      </c>
      <c r="C153" s="263" t="s">
        <v>283</v>
      </c>
      <c r="D153" t="s">
        <v>1928</v>
      </c>
    </row>
    <row r="154" spans="1:4" x14ac:dyDescent="0.25">
      <c r="A154" s="259" t="s">
        <v>172</v>
      </c>
      <c r="B154" s="260" t="s">
        <v>1691</v>
      </c>
      <c r="C154" s="259" t="s">
        <v>173</v>
      </c>
      <c r="D154" t="s">
        <v>1935</v>
      </c>
    </row>
    <row r="155" spans="1:4" x14ac:dyDescent="0.25">
      <c r="A155" s="259" t="s">
        <v>956</v>
      </c>
      <c r="B155" s="260" t="s">
        <v>1784</v>
      </c>
      <c r="C155" s="259" t="s">
        <v>136</v>
      </c>
      <c r="D155" t="s">
        <v>1926</v>
      </c>
    </row>
    <row r="156" spans="1:4" x14ac:dyDescent="0.25">
      <c r="A156" s="259" t="s">
        <v>119</v>
      </c>
      <c r="B156" s="260" t="s">
        <v>1675</v>
      </c>
      <c r="C156" s="259" t="s">
        <v>120</v>
      </c>
      <c r="D156" t="s">
        <v>1916</v>
      </c>
    </row>
    <row r="157" spans="1:4" x14ac:dyDescent="0.25">
      <c r="A157" s="259" t="s">
        <v>1577</v>
      </c>
      <c r="B157" s="260" t="s">
        <v>1896</v>
      </c>
      <c r="C157" s="259" t="s">
        <v>1578</v>
      </c>
      <c r="D157" t="s">
        <v>1918</v>
      </c>
    </row>
    <row r="158" spans="1:4" x14ac:dyDescent="0.25">
      <c r="A158" s="259" t="s">
        <v>1579</v>
      </c>
      <c r="B158" s="260" t="s">
        <v>1896</v>
      </c>
      <c r="C158" s="259" t="s">
        <v>1580</v>
      </c>
      <c r="D158" t="s">
        <v>1918</v>
      </c>
    </row>
    <row r="159" spans="1:4" x14ac:dyDescent="0.25">
      <c r="A159" s="259" t="s">
        <v>1549</v>
      </c>
      <c r="B159" s="260" t="s">
        <v>1891</v>
      </c>
      <c r="C159" s="259" t="s">
        <v>1550</v>
      </c>
      <c r="D159" t="s">
        <v>1918</v>
      </c>
    </row>
    <row r="160" spans="1:4" x14ac:dyDescent="0.25">
      <c r="A160" s="259" t="s">
        <v>310</v>
      </c>
      <c r="B160" s="260" t="s">
        <v>1725</v>
      </c>
      <c r="C160" s="259" t="s">
        <v>311</v>
      </c>
      <c r="D160" t="s">
        <v>1933</v>
      </c>
    </row>
    <row r="161" spans="1:4" x14ac:dyDescent="0.25">
      <c r="A161" s="259" t="s">
        <v>312</v>
      </c>
      <c r="B161" s="260" t="s">
        <v>1725</v>
      </c>
      <c r="C161" s="259" t="s">
        <v>165</v>
      </c>
      <c r="D161" t="s">
        <v>1933</v>
      </c>
    </row>
    <row r="162" spans="1:4" x14ac:dyDescent="0.25">
      <c r="A162" s="259" t="s">
        <v>750</v>
      </c>
      <c r="B162" s="260" t="s">
        <v>1770</v>
      </c>
      <c r="C162" s="259" t="s">
        <v>751</v>
      </c>
      <c r="D162" t="s">
        <v>2093</v>
      </c>
    </row>
    <row r="163" spans="1:4" x14ac:dyDescent="0.25">
      <c r="A163" s="259" t="s">
        <v>1561</v>
      </c>
      <c r="B163" s="260" t="s">
        <v>1893</v>
      </c>
      <c r="C163" s="259" t="s">
        <v>1562</v>
      </c>
      <c r="D163" t="s">
        <v>1918</v>
      </c>
    </row>
    <row r="164" spans="1:4" x14ac:dyDescent="0.25">
      <c r="A164" s="259" t="s">
        <v>1563</v>
      </c>
      <c r="B164" s="260" t="s">
        <v>1893</v>
      </c>
      <c r="C164" s="259" t="s">
        <v>1564</v>
      </c>
      <c r="D164" t="s">
        <v>1918</v>
      </c>
    </row>
    <row r="165" spans="1:4" x14ac:dyDescent="0.25">
      <c r="A165" s="259" t="s">
        <v>765</v>
      </c>
      <c r="B165" s="260" t="s">
        <v>2066</v>
      </c>
      <c r="C165" s="259" t="s">
        <v>766</v>
      </c>
      <c r="D165" t="s">
        <v>2093</v>
      </c>
    </row>
    <row r="166" spans="1:4" x14ac:dyDescent="0.25">
      <c r="A166" s="259" t="s">
        <v>767</v>
      </c>
      <c r="B166" s="260" t="s">
        <v>2066</v>
      </c>
      <c r="C166" s="259" t="s">
        <v>768</v>
      </c>
      <c r="D166" t="s">
        <v>2093</v>
      </c>
    </row>
    <row r="167" spans="1:4" x14ac:dyDescent="0.25">
      <c r="A167" s="259" t="s">
        <v>1387</v>
      </c>
      <c r="B167" s="260" t="s">
        <v>1878</v>
      </c>
      <c r="C167" s="259" t="s">
        <v>160</v>
      </c>
      <c r="D167" t="s">
        <v>1936</v>
      </c>
    </row>
    <row r="168" spans="1:4" x14ac:dyDescent="0.25">
      <c r="A168" s="259" t="s">
        <v>1040</v>
      </c>
      <c r="B168" s="260" t="s">
        <v>1802</v>
      </c>
      <c r="C168" s="259" t="s">
        <v>1041</v>
      </c>
      <c r="D168" t="s">
        <v>1922</v>
      </c>
    </row>
    <row r="169" spans="1:4" x14ac:dyDescent="0.25">
      <c r="A169" s="259" t="s">
        <v>829</v>
      </c>
      <c r="B169" s="260" t="s">
        <v>1776</v>
      </c>
      <c r="C169" s="259" t="s">
        <v>830</v>
      </c>
      <c r="D169" t="s">
        <v>1927</v>
      </c>
    </row>
    <row r="170" spans="1:4" x14ac:dyDescent="0.25">
      <c r="A170" s="259" t="s">
        <v>810</v>
      </c>
      <c r="B170" s="260" t="s">
        <v>1774</v>
      </c>
      <c r="C170" s="259" t="s">
        <v>811</v>
      </c>
      <c r="D170" t="s">
        <v>1927</v>
      </c>
    </row>
    <row r="171" spans="1:4" x14ac:dyDescent="0.25">
      <c r="A171" s="259" t="s">
        <v>812</v>
      </c>
      <c r="B171" s="260" t="s">
        <v>1774</v>
      </c>
      <c r="C171" s="259" t="s">
        <v>465</v>
      </c>
      <c r="D171" t="s">
        <v>1927</v>
      </c>
    </row>
    <row r="172" spans="1:4" x14ac:dyDescent="0.25">
      <c r="A172" s="259" t="s">
        <v>1214</v>
      </c>
      <c r="B172" s="260" t="s">
        <v>1830</v>
      </c>
      <c r="C172" s="259" t="s">
        <v>278</v>
      </c>
      <c r="D172" t="s">
        <v>1923</v>
      </c>
    </row>
    <row r="173" spans="1:4" x14ac:dyDescent="0.25">
      <c r="A173" s="259" t="s">
        <v>1215</v>
      </c>
      <c r="B173" s="260" t="s">
        <v>1830</v>
      </c>
      <c r="C173" s="259" t="s">
        <v>99</v>
      </c>
      <c r="D173" t="s">
        <v>1923</v>
      </c>
    </row>
    <row r="174" spans="1:4" x14ac:dyDescent="0.25">
      <c r="A174" s="259" t="s">
        <v>1266</v>
      </c>
      <c r="B174" s="260" t="s">
        <v>1835</v>
      </c>
      <c r="C174" s="259" t="s">
        <v>1267</v>
      </c>
      <c r="D174" t="s">
        <v>1917</v>
      </c>
    </row>
    <row r="175" spans="1:4" x14ac:dyDescent="0.25">
      <c r="A175" s="259" t="s">
        <v>1330</v>
      </c>
      <c r="B175" s="260" t="s">
        <v>1860</v>
      </c>
      <c r="C175" s="259" t="s">
        <v>1331</v>
      </c>
      <c r="D175" t="s">
        <v>1934</v>
      </c>
    </row>
    <row r="176" spans="1:4" x14ac:dyDescent="0.25">
      <c r="A176" s="259" t="s">
        <v>1504</v>
      </c>
      <c r="B176" s="260" t="s">
        <v>1890</v>
      </c>
      <c r="C176" s="259" t="s">
        <v>1437</v>
      </c>
      <c r="D176" t="s">
        <v>1920</v>
      </c>
    </row>
    <row r="177" spans="1:4" x14ac:dyDescent="0.25">
      <c r="A177" s="259" t="s">
        <v>612</v>
      </c>
      <c r="B177" s="260" t="s">
        <v>1763</v>
      </c>
      <c r="C177" s="259" t="s">
        <v>613</v>
      </c>
      <c r="D177" t="s">
        <v>1930</v>
      </c>
    </row>
    <row r="178" spans="1:4" x14ac:dyDescent="0.25">
      <c r="A178" s="263" t="s">
        <v>284</v>
      </c>
      <c r="B178" s="264" t="s">
        <v>1723</v>
      </c>
      <c r="C178" s="263" t="s">
        <v>285</v>
      </c>
      <c r="D178" t="s">
        <v>1928</v>
      </c>
    </row>
    <row r="179" spans="1:4" x14ac:dyDescent="0.25">
      <c r="A179" s="259" t="s">
        <v>641</v>
      </c>
      <c r="B179" s="260" t="s">
        <v>1765</v>
      </c>
      <c r="C179" s="259" t="s">
        <v>642</v>
      </c>
      <c r="D179" t="s">
        <v>1930</v>
      </c>
    </row>
    <row r="180" spans="1:4" x14ac:dyDescent="0.25">
      <c r="A180" s="259" t="s">
        <v>1216</v>
      </c>
      <c r="B180" s="260" t="s">
        <v>1830</v>
      </c>
      <c r="C180" s="259" t="s">
        <v>1217</v>
      </c>
      <c r="D180" t="s">
        <v>1923</v>
      </c>
    </row>
    <row r="181" spans="1:4" x14ac:dyDescent="0.25">
      <c r="A181" s="259" t="s">
        <v>1218</v>
      </c>
      <c r="B181" s="260" t="s">
        <v>1830</v>
      </c>
      <c r="C181" s="259" t="s">
        <v>1219</v>
      </c>
      <c r="D181" t="s">
        <v>1923</v>
      </c>
    </row>
    <row r="182" spans="1:4" x14ac:dyDescent="0.25">
      <c r="A182" s="259" t="s">
        <v>521</v>
      </c>
      <c r="B182" s="259" t="s">
        <v>1761</v>
      </c>
      <c r="C182" s="259" t="s">
        <v>522</v>
      </c>
      <c r="D182" t="s">
        <v>1929</v>
      </c>
    </row>
    <row r="183" spans="1:4" x14ac:dyDescent="0.25">
      <c r="A183" s="259" t="s">
        <v>1388</v>
      </c>
      <c r="B183" s="260" t="s">
        <v>1878</v>
      </c>
      <c r="C183" s="259" t="s">
        <v>393</v>
      </c>
      <c r="D183" t="s">
        <v>1936</v>
      </c>
    </row>
    <row r="184" spans="1:4" x14ac:dyDescent="0.25">
      <c r="A184" s="259" t="s">
        <v>1042</v>
      </c>
      <c r="B184" s="260" t="s">
        <v>1802</v>
      </c>
      <c r="C184" s="259" t="s">
        <v>1043</v>
      </c>
      <c r="D184" t="s">
        <v>1922</v>
      </c>
    </row>
    <row r="185" spans="1:4" x14ac:dyDescent="0.25">
      <c r="A185" s="259" t="s">
        <v>957</v>
      </c>
      <c r="B185" s="260" t="s">
        <v>1784</v>
      </c>
      <c r="C185" s="259" t="s">
        <v>958</v>
      </c>
      <c r="D185" t="s">
        <v>1926</v>
      </c>
    </row>
    <row r="186" spans="1:4" x14ac:dyDescent="0.25">
      <c r="A186" s="259" t="s">
        <v>1332</v>
      </c>
      <c r="B186" s="260" t="s">
        <v>1860</v>
      </c>
      <c r="C186" s="259" t="s">
        <v>1333</v>
      </c>
      <c r="D186" t="s">
        <v>1934</v>
      </c>
    </row>
    <row r="187" spans="1:4" x14ac:dyDescent="0.25">
      <c r="A187" s="259" t="s">
        <v>1334</v>
      </c>
      <c r="B187" s="260" t="s">
        <v>1860</v>
      </c>
      <c r="C187" s="259" t="s">
        <v>1335</v>
      </c>
      <c r="D187" t="s">
        <v>1934</v>
      </c>
    </row>
    <row r="188" spans="1:4" x14ac:dyDescent="0.25">
      <c r="A188" s="259" t="s">
        <v>1336</v>
      </c>
      <c r="B188" s="260" t="s">
        <v>1860</v>
      </c>
      <c r="C188" s="259" t="s">
        <v>1337</v>
      </c>
      <c r="D188" t="s">
        <v>1934</v>
      </c>
    </row>
    <row r="189" spans="1:4" x14ac:dyDescent="0.25">
      <c r="A189" s="259" t="s">
        <v>293</v>
      </c>
      <c r="B189" s="260" t="s">
        <v>1724</v>
      </c>
      <c r="C189" s="259" t="s">
        <v>294</v>
      </c>
      <c r="D189" t="s">
        <v>1933</v>
      </c>
    </row>
    <row r="190" spans="1:4" x14ac:dyDescent="0.25">
      <c r="A190" s="259" t="s">
        <v>804</v>
      </c>
      <c r="B190" s="260" t="s">
        <v>1773</v>
      </c>
      <c r="C190" s="263" t="s">
        <v>805</v>
      </c>
      <c r="D190" t="s">
        <v>1927</v>
      </c>
    </row>
    <row r="191" spans="1:4" x14ac:dyDescent="0.25">
      <c r="A191" s="259" t="s">
        <v>1016</v>
      </c>
      <c r="B191" s="260" t="s">
        <v>1800</v>
      </c>
      <c r="C191" s="259" t="s">
        <v>1017</v>
      </c>
      <c r="D191" t="s">
        <v>1922</v>
      </c>
    </row>
    <row r="192" spans="1:4" x14ac:dyDescent="0.25">
      <c r="A192" s="259" t="s">
        <v>614</v>
      </c>
      <c r="B192" s="260" t="s">
        <v>1763</v>
      </c>
      <c r="C192" s="259" t="s">
        <v>615</v>
      </c>
      <c r="D192" t="s">
        <v>1930</v>
      </c>
    </row>
    <row r="193" spans="1:4" x14ac:dyDescent="0.25">
      <c r="A193" s="259" t="s">
        <v>643</v>
      </c>
      <c r="B193" s="260" t="s">
        <v>1765</v>
      </c>
      <c r="C193" s="259" t="s">
        <v>644</v>
      </c>
      <c r="D193" t="s">
        <v>1930</v>
      </c>
    </row>
    <row r="194" spans="1:4" x14ac:dyDescent="0.25">
      <c r="A194" s="259" t="s">
        <v>705</v>
      </c>
      <c r="B194" s="260" t="s">
        <v>1767</v>
      </c>
      <c r="C194" s="259" t="s">
        <v>706</v>
      </c>
      <c r="D194" t="s">
        <v>1918</v>
      </c>
    </row>
    <row r="195" spans="1:4" x14ac:dyDescent="0.25">
      <c r="A195" s="259" t="s">
        <v>645</v>
      </c>
      <c r="B195" s="260" t="s">
        <v>1765</v>
      </c>
      <c r="C195" s="259" t="s">
        <v>646</v>
      </c>
      <c r="D195" t="s">
        <v>1930</v>
      </c>
    </row>
    <row r="196" spans="1:4" x14ac:dyDescent="0.25">
      <c r="A196" s="259" t="s">
        <v>205</v>
      </c>
      <c r="B196" s="260" t="s">
        <v>1705</v>
      </c>
      <c r="C196" s="259" t="s">
        <v>206</v>
      </c>
      <c r="D196" t="s">
        <v>1935</v>
      </c>
    </row>
    <row r="197" spans="1:4" x14ac:dyDescent="0.25">
      <c r="A197" s="259" t="s">
        <v>1290</v>
      </c>
      <c r="B197" s="260" t="s">
        <v>1836</v>
      </c>
      <c r="C197" s="259" t="s">
        <v>344</v>
      </c>
      <c r="D197" t="s">
        <v>1917</v>
      </c>
    </row>
    <row r="198" spans="1:4" x14ac:dyDescent="0.25">
      <c r="A198" s="259" t="s">
        <v>769</v>
      </c>
      <c r="B198" s="260" t="s">
        <v>2066</v>
      </c>
      <c r="C198" s="259" t="s">
        <v>770</v>
      </c>
      <c r="D198" t="s">
        <v>2093</v>
      </c>
    </row>
    <row r="199" spans="1:4" x14ac:dyDescent="0.25">
      <c r="A199" s="259" t="s">
        <v>771</v>
      </c>
      <c r="B199" s="260" t="s">
        <v>2066</v>
      </c>
      <c r="C199" s="259" t="s">
        <v>772</v>
      </c>
      <c r="D199" t="s">
        <v>2093</v>
      </c>
    </row>
    <row r="200" spans="1:4" x14ac:dyDescent="0.25">
      <c r="A200" s="263" t="s">
        <v>286</v>
      </c>
      <c r="B200" s="264" t="s">
        <v>1723</v>
      </c>
      <c r="C200" s="263" t="s">
        <v>1035</v>
      </c>
      <c r="D200" t="s">
        <v>1928</v>
      </c>
    </row>
    <row r="201" spans="1:4" x14ac:dyDescent="0.25">
      <c r="A201" s="259" t="s">
        <v>1291</v>
      </c>
      <c r="B201" s="260" t="s">
        <v>1836</v>
      </c>
      <c r="C201" s="259" t="s">
        <v>165</v>
      </c>
      <c r="D201" t="s">
        <v>1917</v>
      </c>
    </row>
    <row r="202" spans="1:4" x14ac:dyDescent="0.25">
      <c r="A202" s="259" t="s">
        <v>822</v>
      </c>
      <c r="B202" s="260" t="s">
        <v>1775</v>
      </c>
      <c r="C202" s="259" t="s">
        <v>823</v>
      </c>
      <c r="D202" t="s">
        <v>1927</v>
      </c>
    </row>
    <row r="203" spans="1:4" x14ac:dyDescent="0.25">
      <c r="A203" s="259" t="s">
        <v>842</v>
      </c>
      <c r="B203" s="260" t="s">
        <v>1777</v>
      </c>
      <c r="C203" s="259" t="s">
        <v>843</v>
      </c>
      <c r="D203" t="s">
        <v>1927</v>
      </c>
    </row>
    <row r="204" spans="1:4" x14ac:dyDescent="0.25">
      <c r="A204" s="259" t="s">
        <v>844</v>
      </c>
      <c r="B204" s="260" t="s">
        <v>1777</v>
      </c>
      <c r="C204" s="259" t="s">
        <v>374</v>
      </c>
      <c r="D204" t="s">
        <v>1927</v>
      </c>
    </row>
    <row r="205" spans="1:4" x14ac:dyDescent="0.25">
      <c r="A205" s="259" t="s">
        <v>1255</v>
      </c>
      <c r="B205" s="260" t="s">
        <v>1834</v>
      </c>
      <c r="C205" s="259" t="s">
        <v>1256</v>
      </c>
      <c r="D205" t="s">
        <v>1917</v>
      </c>
    </row>
    <row r="206" spans="1:4" x14ac:dyDescent="0.25">
      <c r="A206" s="259" t="s">
        <v>831</v>
      </c>
      <c r="B206" s="260" t="s">
        <v>1776</v>
      </c>
      <c r="C206" s="259" t="s">
        <v>832</v>
      </c>
      <c r="D206" t="s">
        <v>1927</v>
      </c>
    </row>
    <row r="207" spans="1:4" x14ac:dyDescent="0.25">
      <c r="A207" s="259" t="s">
        <v>833</v>
      </c>
      <c r="B207" s="260" t="s">
        <v>1776</v>
      </c>
      <c r="C207" s="259" t="s">
        <v>292</v>
      </c>
      <c r="D207" t="s">
        <v>1927</v>
      </c>
    </row>
    <row r="208" spans="1:4" x14ac:dyDescent="0.25">
      <c r="A208" s="259" t="s">
        <v>335</v>
      </c>
      <c r="B208" s="260" t="s">
        <v>1726</v>
      </c>
      <c r="C208" s="259" t="s">
        <v>314</v>
      </c>
      <c r="D208" t="s">
        <v>1933</v>
      </c>
    </row>
    <row r="209" spans="1:4" x14ac:dyDescent="0.25">
      <c r="A209" s="259" t="s">
        <v>1268</v>
      </c>
      <c r="B209" s="260" t="s">
        <v>1835</v>
      </c>
      <c r="C209" s="259" t="s">
        <v>2074</v>
      </c>
      <c r="D209" t="s">
        <v>1917</v>
      </c>
    </row>
    <row r="210" spans="1:4" x14ac:dyDescent="0.25">
      <c r="A210" s="259" t="s">
        <v>1269</v>
      </c>
      <c r="B210" s="260" t="s">
        <v>1835</v>
      </c>
      <c r="C210" s="259" t="s">
        <v>1270</v>
      </c>
      <c r="D210" t="s">
        <v>1917</v>
      </c>
    </row>
    <row r="211" spans="1:4" x14ac:dyDescent="0.25">
      <c r="A211" s="259" t="s">
        <v>145</v>
      </c>
      <c r="B211" s="260" t="s">
        <v>1681</v>
      </c>
      <c r="C211" s="259" t="s">
        <v>146</v>
      </c>
      <c r="D211" t="s">
        <v>1916</v>
      </c>
    </row>
    <row r="212" spans="1:4" x14ac:dyDescent="0.25">
      <c r="A212" s="259" t="s">
        <v>313</v>
      </c>
      <c r="B212" s="260" t="s">
        <v>1725</v>
      </c>
      <c r="C212" s="259" t="s">
        <v>314</v>
      </c>
      <c r="D212" t="s">
        <v>1933</v>
      </c>
    </row>
    <row r="213" spans="1:4" x14ac:dyDescent="0.25">
      <c r="A213" s="259" t="s">
        <v>315</v>
      </c>
      <c r="B213" s="260" t="s">
        <v>1725</v>
      </c>
      <c r="C213" s="259" t="s">
        <v>316</v>
      </c>
      <c r="D213" t="s">
        <v>1933</v>
      </c>
    </row>
    <row r="214" spans="1:4" x14ac:dyDescent="0.25">
      <c r="A214" s="259" t="s">
        <v>1252</v>
      </c>
      <c r="B214" s="260" t="s">
        <v>1833</v>
      </c>
      <c r="C214" s="259" t="s">
        <v>95</v>
      </c>
      <c r="D214" t="s">
        <v>1917</v>
      </c>
    </row>
    <row r="215" spans="1:4" x14ac:dyDescent="0.25">
      <c r="A215" s="259" t="s">
        <v>369</v>
      </c>
      <c r="B215" s="260" t="s">
        <v>1731</v>
      </c>
      <c r="C215" s="259" t="s">
        <v>370</v>
      </c>
      <c r="D215" t="s">
        <v>1939</v>
      </c>
    </row>
    <row r="216" spans="1:4" x14ac:dyDescent="0.25">
      <c r="A216" s="259" t="s">
        <v>336</v>
      </c>
      <c r="B216" s="260" t="s">
        <v>1726</v>
      </c>
      <c r="C216" s="259" t="s">
        <v>337</v>
      </c>
      <c r="D216" t="s">
        <v>1933</v>
      </c>
    </row>
    <row r="217" spans="1:4" x14ac:dyDescent="0.25">
      <c r="A217" s="259" t="s">
        <v>342</v>
      </c>
      <c r="B217" s="260" t="s">
        <v>1727</v>
      </c>
      <c r="C217" s="259" t="s">
        <v>165</v>
      </c>
      <c r="D217" t="s">
        <v>1933</v>
      </c>
    </row>
    <row r="218" spans="1:4" x14ac:dyDescent="0.25">
      <c r="A218" s="263" t="s">
        <v>347</v>
      </c>
      <c r="B218" s="264" t="s">
        <v>1728</v>
      </c>
      <c r="C218" s="263" t="s">
        <v>292</v>
      </c>
      <c r="D218" t="s">
        <v>1933</v>
      </c>
    </row>
    <row r="219" spans="1:4" x14ac:dyDescent="0.25">
      <c r="A219" s="259" t="s">
        <v>578</v>
      </c>
      <c r="B219" s="260" t="s">
        <v>1762</v>
      </c>
      <c r="C219" s="259" t="s">
        <v>579</v>
      </c>
      <c r="D219" t="s">
        <v>1930</v>
      </c>
    </row>
    <row r="220" spans="1:4" x14ac:dyDescent="0.25">
      <c r="A220" s="259" t="s">
        <v>647</v>
      </c>
      <c r="B220" s="260" t="s">
        <v>1765</v>
      </c>
      <c r="C220" s="259" t="s">
        <v>648</v>
      </c>
      <c r="D220" t="s">
        <v>1930</v>
      </c>
    </row>
    <row r="221" spans="1:4" x14ac:dyDescent="0.25">
      <c r="A221" s="259" t="s">
        <v>295</v>
      </c>
      <c r="B221" s="260" t="s">
        <v>1724</v>
      </c>
      <c r="C221" s="259" t="s">
        <v>238</v>
      </c>
      <c r="D221" t="s">
        <v>1933</v>
      </c>
    </row>
    <row r="222" spans="1:4" x14ac:dyDescent="0.25">
      <c r="A222" s="259" t="s">
        <v>174</v>
      </c>
      <c r="B222" s="260" t="s">
        <v>1691</v>
      </c>
      <c r="C222" s="259" t="s">
        <v>175</v>
      </c>
      <c r="D222" t="s">
        <v>1935</v>
      </c>
    </row>
    <row r="223" spans="1:4" x14ac:dyDescent="0.25">
      <c r="A223" s="259" t="s">
        <v>317</v>
      </c>
      <c r="B223" s="260" t="s">
        <v>1725</v>
      </c>
      <c r="C223" s="259" t="s">
        <v>318</v>
      </c>
      <c r="D223" t="s">
        <v>1933</v>
      </c>
    </row>
    <row r="224" spans="1:4" x14ac:dyDescent="0.25">
      <c r="A224" s="259" t="s">
        <v>1190</v>
      </c>
      <c r="B224" s="260" t="s">
        <v>1829</v>
      </c>
      <c r="C224" s="259" t="s">
        <v>1191</v>
      </c>
      <c r="D224" t="s">
        <v>1923</v>
      </c>
    </row>
    <row r="225" spans="1:4" x14ac:dyDescent="0.25">
      <c r="A225" s="259" t="s">
        <v>1192</v>
      </c>
      <c r="B225" s="260" t="s">
        <v>1829</v>
      </c>
      <c r="C225" s="259" t="s">
        <v>1193</v>
      </c>
      <c r="D225" t="s">
        <v>1923</v>
      </c>
    </row>
    <row r="226" spans="1:4" x14ac:dyDescent="0.25">
      <c r="A226" s="259" t="s">
        <v>544</v>
      </c>
      <c r="B226" s="260" t="s">
        <v>1667</v>
      </c>
      <c r="C226" s="259" t="s">
        <v>545</v>
      </c>
      <c r="D226" t="s">
        <v>1929</v>
      </c>
    </row>
    <row r="227" spans="1:4" x14ac:dyDescent="0.25">
      <c r="A227" s="259" t="s">
        <v>546</v>
      </c>
      <c r="B227" s="260" t="s">
        <v>1667</v>
      </c>
      <c r="C227" s="259" t="s">
        <v>547</v>
      </c>
      <c r="D227" t="s">
        <v>1929</v>
      </c>
    </row>
    <row r="228" spans="1:4" x14ac:dyDescent="0.25">
      <c r="A228" s="259" t="s">
        <v>659</v>
      </c>
      <c r="B228" s="260" t="s">
        <v>1766</v>
      </c>
      <c r="C228" s="259" t="s">
        <v>660</v>
      </c>
      <c r="D228" t="s">
        <v>2094</v>
      </c>
    </row>
    <row r="229" spans="1:4" x14ac:dyDescent="0.25">
      <c r="A229" s="259" t="s">
        <v>661</v>
      </c>
      <c r="B229" s="260" t="s">
        <v>1766</v>
      </c>
      <c r="C229" s="259" t="s">
        <v>662</v>
      </c>
      <c r="D229" t="s">
        <v>2094</v>
      </c>
    </row>
    <row r="230" spans="1:4" x14ac:dyDescent="0.25">
      <c r="A230" s="259" t="s">
        <v>1389</v>
      </c>
      <c r="B230" s="260" t="s">
        <v>1878</v>
      </c>
      <c r="C230" s="259" t="s">
        <v>1390</v>
      </c>
      <c r="D230" t="s">
        <v>1936</v>
      </c>
    </row>
    <row r="231" spans="1:4" x14ac:dyDescent="0.25">
      <c r="A231" s="259" t="s">
        <v>1117</v>
      </c>
      <c r="B231" s="260" t="s">
        <v>1821</v>
      </c>
      <c r="C231" s="259" t="s">
        <v>165</v>
      </c>
      <c r="D231" t="s">
        <v>1919</v>
      </c>
    </row>
    <row r="232" spans="1:4" x14ac:dyDescent="0.25">
      <c r="A232" s="259" t="s">
        <v>918</v>
      </c>
      <c r="B232" s="260" t="s">
        <v>1783</v>
      </c>
      <c r="C232" s="259" t="s">
        <v>2063</v>
      </c>
      <c r="D232" t="s">
        <v>1924</v>
      </c>
    </row>
    <row r="233" spans="1:4" x14ac:dyDescent="0.25">
      <c r="A233" s="259" t="s">
        <v>1220</v>
      </c>
      <c r="B233" s="260" t="s">
        <v>1830</v>
      </c>
      <c r="C233" s="259" t="s">
        <v>1221</v>
      </c>
      <c r="D233" t="s">
        <v>1923</v>
      </c>
    </row>
    <row r="234" spans="1:4" x14ac:dyDescent="0.25">
      <c r="A234" s="259" t="s">
        <v>1222</v>
      </c>
      <c r="B234" s="260" t="s">
        <v>1830</v>
      </c>
      <c r="C234" s="259" t="s">
        <v>1223</v>
      </c>
      <c r="D234" t="s">
        <v>1923</v>
      </c>
    </row>
    <row r="235" spans="1:4" x14ac:dyDescent="0.25">
      <c r="A235" s="259" t="s">
        <v>510</v>
      </c>
      <c r="B235" s="260" t="s">
        <v>1759</v>
      </c>
      <c r="C235" s="259" t="s">
        <v>465</v>
      </c>
      <c r="D235" t="s">
        <v>1932</v>
      </c>
    </row>
    <row r="236" spans="1:4" x14ac:dyDescent="0.25">
      <c r="A236" s="259" t="s">
        <v>1409</v>
      </c>
      <c r="B236" s="260" t="s">
        <v>1885</v>
      </c>
      <c r="C236" s="259" t="s">
        <v>942</v>
      </c>
      <c r="D236" t="s">
        <v>1937</v>
      </c>
    </row>
    <row r="237" spans="1:4" x14ac:dyDescent="0.25">
      <c r="A237" s="259" t="s">
        <v>1410</v>
      </c>
      <c r="B237" s="260" t="s">
        <v>1885</v>
      </c>
      <c r="C237" s="259" t="s">
        <v>944</v>
      </c>
      <c r="D237" t="s">
        <v>1937</v>
      </c>
    </row>
    <row r="238" spans="1:4" x14ac:dyDescent="0.25">
      <c r="A238" s="259" t="s">
        <v>1505</v>
      </c>
      <c r="B238" s="260" t="s">
        <v>1890</v>
      </c>
      <c r="C238" s="259" t="s">
        <v>1506</v>
      </c>
      <c r="D238" t="s">
        <v>1920</v>
      </c>
    </row>
    <row r="239" spans="1:4" x14ac:dyDescent="0.25">
      <c r="A239" s="259" t="s">
        <v>1507</v>
      </c>
      <c r="B239" s="260" t="s">
        <v>1890</v>
      </c>
      <c r="C239" s="259" t="s">
        <v>1508</v>
      </c>
      <c r="D239" t="s">
        <v>1920</v>
      </c>
    </row>
    <row r="240" spans="1:4" x14ac:dyDescent="0.25">
      <c r="A240" s="259" t="s">
        <v>1581</v>
      </c>
      <c r="B240" s="260" t="s">
        <v>1896</v>
      </c>
      <c r="C240" s="259" t="s">
        <v>1582</v>
      </c>
      <c r="D240" t="s">
        <v>1918</v>
      </c>
    </row>
    <row r="241" spans="1:4" x14ac:dyDescent="0.25">
      <c r="A241" s="259" t="s">
        <v>1610</v>
      </c>
      <c r="B241" s="260" t="s">
        <v>1898</v>
      </c>
      <c r="C241" s="259" t="s">
        <v>1611</v>
      </c>
      <c r="D241" t="s">
        <v>1941</v>
      </c>
    </row>
    <row r="242" spans="1:4" x14ac:dyDescent="0.25">
      <c r="A242" s="259" t="s">
        <v>616</v>
      </c>
      <c r="B242" s="260" t="s">
        <v>1763</v>
      </c>
      <c r="C242" s="259" t="s">
        <v>617</v>
      </c>
      <c r="D242" t="s">
        <v>1930</v>
      </c>
    </row>
    <row r="243" spans="1:4" x14ac:dyDescent="0.25">
      <c r="A243" s="259" t="s">
        <v>211</v>
      </c>
      <c r="B243" s="260" t="s">
        <v>1707</v>
      </c>
      <c r="C243" s="259" t="s">
        <v>212</v>
      </c>
      <c r="D243" t="s">
        <v>1935</v>
      </c>
    </row>
    <row r="244" spans="1:4" x14ac:dyDescent="0.25">
      <c r="A244" s="259" t="s">
        <v>511</v>
      </c>
      <c r="B244" s="260" t="s">
        <v>1759</v>
      </c>
      <c r="C244" s="259" t="s">
        <v>267</v>
      </c>
      <c r="D244" t="s">
        <v>1932</v>
      </c>
    </row>
    <row r="245" spans="1:4" x14ac:dyDescent="0.25">
      <c r="A245" s="259" t="s">
        <v>959</v>
      </c>
      <c r="B245" s="260" t="s">
        <v>1784</v>
      </c>
      <c r="C245" s="259" t="s">
        <v>960</v>
      </c>
      <c r="D245" t="s">
        <v>1926</v>
      </c>
    </row>
    <row r="246" spans="1:4" x14ac:dyDescent="0.25">
      <c r="A246" s="259" t="s">
        <v>176</v>
      </c>
      <c r="B246" s="260" t="s">
        <v>1691</v>
      </c>
      <c r="C246" s="259" t="s">
        <v>177</v>
      </c>
      <c r="D246" t="s">
        <v>1935</v>
      </c>
    </row>
    <row r="247" spans="1:4" x14ac:dyDescent="0.25">
      <c r="A247" s="259" t="s">
        <v>845</v>
      </c>
      <c r="B247" s="260" t="s">
        <v>1777</v>
      </c>
      <c r="C247" s="259" t="s">
        <v>442</v>
      </c>
      <c r="D247" t="s">
        <v>1927</v>
      </c>
    </row>
    <row r="248" spans="1:4" x14ac:dyDescent="0.25">
      <c r="A248" s="259" t="s">
        <v>484</v>
      </c>
      <c r="B248" s="260" t="s">
        <v>1748</v>
      </c>
      <c r="C248" s="259" t="s">
        <v>485</v>
      </c>
      <c r="D248" t="s">
        <v>1932</v>
      </c>
    </row>
    <row r="249" spans="1:4" x14ac:dyDescent="0.25">
      <c r="A249" s="259" t="s">
        <v>1295</v>
      </c>
      <c r="B249" s="260" t="s">
        <v>1838</v>
      </c>
      <c r="C249" s="259" t="s">
        <v>1296</v>
      </c>
      <c r="D249" t="s">
        <v>1934</v>
      </c>
    </row>
    <row r="250" spans="1:4" x14ac:dyDescent="0.25">
      <c r="A250" s="259" t="s">
        <v>460</v>
      </c>
      <c r="B250" s="260" t="s">
        <v>1742</v>
      </c>
      <c r="C250" s="259" t="s">
        <v>461</v>
      </c>
      <c r="D250" t="s">
        <v>1932</v>
      </c>
    </row>
    <row r="251" spans="1:4" x14ac:dyDescent="0.25">
      <c r="A251" s="259" t="s">
        <v>1224</v>
      </c>
      <c r="B251" s="260" t="s">
        <v>1830</v>
      </c>
      <c r="C251" s="259" t="s">
        <v>1225</v>
      </c>
      <c r="D251" t="s">
        <v>1923</v>
      </c>
    </row>
    <row r="252" spans="1:4" x14ac:dyDescent="0.25">
      <c r="A252" s="259" t="s">
        <v>506</v>
      </c>
      <c r="B252" s="260" t="s">
        <v>1756</v>
      </c>
      <c r="C252" s="259" t="s">
        <v>507</v>
      </c>
      <c r="D252" t="s">
        <v>1932</v>
      </c>
    </row>
    <row r="253" spans="1:4" x14ac:dyDescent="0.25">
      <c r="A253" s="259" t="s">
        <v>1509</v>
      </c>
      <c r="B253" s="260" t="s">
        <v>1890</v>
      </c>
      <c r="C253" s="259" t="s">
        <v>1413</v>
      </c>
      <c r="D253" t="s">
        <v>1920</v>
      </c>
    </row>
    <row r="254" spans="1:4" x14ac:dyDescent="0.25">
      <c r="A254" s="259" t="s">
        <v>1510</v>
      </c>
      <c r="B254" s="260" t="s">
        <v>1890</v>
      </c>
      <c r="C254" s="259" t="s">
        <v>1511</v>
      </c>
      <c r="D254" t="s">
        <v>1920</v>
      </c>
    </row>
    <row r="255" spans="1:4" x14ac:dyDescent="0.25">
      <c r="A255" s="259" t="s">
        <v>580</v>
      </c>
      <c r="B255" s="260" t="s">
        <v>1762</v>
      </c>
      <c r="C255" s="259" t="s">
        <v>581</v>
      </c>
      <c r="D255" t="s">
        <v>1930</v>
      </c>
    </row>
    <row r="256" spans="1:4" x14ac:dyDescent="0.25">
      <c r="A256" s="259" t="s">
        <v>919</v>
      </c>
      <c r="B256" s="260" t="s">
        <v>1783</v>
      </c>
      <c r="C256" s="259" t="s">
        <v>370</v>
      </c>
      <c r="D256" t="s">
        <v>1924</v>
      </c>
    </row>
    <row r="257" spans="1:4" x14ac:dyDescent="0.25">
      <c r="A257" s="259" t="s">
        <v>1583</v>
      </c>
      <c r="B257" s="260" t="s">
        <v>1896</v>
      </c>
      <c r="C257" s="259" t="s">
        <v>1584</v>
      </c>
      <c r="D257" t="s">
        <v>1918</v>
      </c>
    </row>
    <row r="258" spans="1:4" x14ac:dyDescent="0.25">
      <c r="A258" s="259" t="s">
        <v>618</v>
      </c>
      <c r="B258" s="260" t="s">
        <v>1763</v>
      </c>
      <c r="C258" s="259" t="s">
        <v>619</v>
      </c>
      <c r="D258" t="s">
        <v>1930</v>
      </c>
    </row>
    <row r="259" spans="1:4" x14ac:dyDescent="0.25">
      <c r="A259" s="259" t="s">
        <v>390</v>
      </c>
      <c r="B259" s="260" t="s">
        <v>1733</v>
      </c>
      <c r="C259" s="259" t="s">
        <v>391</v>
      </c>
      <c r="D259" t="s">
        <v>1939</v>
      </c>
    </row>
    <row r="260" spans="1:4" x14ac:dyDescent="0.25">
      <c r="A260" s="259" t="s">
        <v>707</v>
      </c>
      <c r="B260" s="260" t="s">
        <v>1767</v>
      </c>
      <c r="C260" s="259" t="s">
        <v>708</v>
      </c>
      <c r="D260" t="s">
        <v>1918</v>
      </c>
    </row>
    <row r="261" spans="1:4" x14ac:dyDescent="0.25">
      <c r="A261" s="259" t="s">
        <v>178</v>
      </c>
      <c r="B261" s="260" t="s">
        <v>1691</v>
      </c>
      <c r="C261" s="259" t="s">
        <v>179</v>
      </c>
      <c r="D261" t="s">
        <v>1935</v>
      </c>
    </row>
    <row r="262" spans="1:4" x14ac:dyDescent="0.25">
      <c r="A262" s="259" t="s">
        <v>582</v>
      </c>
      <c r="B262" s="260" t="s">
        <v>1762</v>
      </c>
      <c r="C262" s="259" t="s">
        <v>583</v>
      </c>
      <c r="D262" t="s">
        <v>1930</v>
      </c>
    </row>
    <row r="263" spans="1:4" x14ac:dyDescent="0.25">
      <c r="A263" s="259" t="s">
        <v>920</v>
      </c>
      <c r="B263" s="260" t="s">
        <v>1783</v>
      </c>
      <c r="C263" s="259" t="s">
        <v>921</v>
      </c>
      <c r="D263" t="s">
        <v>1924</v>
      </c>
    </row>
    <row r="264" spans="1:4" x14ac:dyDescent="0.25">
      <c r="A264" s="259" t="s">
        <v>922</v>
      </c>
      <c r="B264" s="260" t="s">
        <v>1783</v>
      </c>
      <c r="C264" s="259" t="s">
        <v>265</v>
      </c>
      <c r="D264" t="s">
        <v>1924</v>
      </c>
    </row>
    <row r="265" spans="1:4" x14ac:dyDescent="0.25">
      <c r="A265" s="259" t="s">
        <v>1411</v>
      </c>
      <c r="B265" s="260" t="s">
        <v>1885</v>
      </c>
      <c r="C265" s="259" t="s">
        <v>676</v>
      </c>
      <c r="D265" t="s">
        <v>1937</v>
      </c>
    </row>
    <row r="266" spans="1:4" x14ac:dyDescent="0.25">
      <c r="A266" s="259" t="s">
        <v>709</v>
      </c>
      <c r="B266" s="260" t="s">
        <v>1767</v>
      </c>
      <c r="C266" s="259" t="s">
        <v>710</v>
      </c>
      <c r="D266" t="s">
        <v>1918</v>
      </c>
    </row>
    <row r="267" spans="1:4" x14ac:dyDescent="0.25">
      <c r="A267" s="259" t="s">
        <v>137</v>
      </c>
      <c r="B267" s="260" t="s">
        <v>1677</v>
      </c>
      <c r="C267" s="259" t="s">
        <v>138</v>
      </c>
      <c r="D267" t="s">
        <v>1916</v>
      </c>
    </row>
    <row r="268" spans="1:4" x14ac:dyDescent="0.25">
      <c r="A268" s="259" t="s">
        <v>508</v>
      </c>
      <c r="B268" s="260" t="s">
        <v>1757</v>
      </c>
      <c r="C268" s="259" t="s">
        <v>95</v>
      </c>
      <c r="D268" t="s">
        <v>1932</v>
      </c>
    </row>
    <row r="269" spans="1:4" x14ac:dyDescent="0.25">
      <c r="A269" s="259" t="s">
        <v>1226</v>
      </c>
      <c r="B269" s="260" t="s">
        <v>1830</v>
      </c>
      <c r="C269" s="259" t="s">
        <v>944</v>
      </c>
      <c r="D269" t="s">
        <v>1923</v>
      </c>
    </row>
    <row r="270" spans="1:4" x14ac:dyDescent="0.25">
      <c r="A270" s="259" t="s">
        <v>296</v>
      </c>
      <c r="B270" s="260" t="s">
        <v>1724</v>
      </c>
      <c r="C270" s="259" t="s">
        <v>297</v>
      </c>
      <c r="D270" t="s">
        <v>1933</v>
      </c>
    </row>
    <row r="271" spans="1:4" x14ac:dyDescent="0.25">
      <c r="A271" s="259" t="s">
        <v>584</v>
      </c>
      <c r="B271" s="260" t="s">
        <v>1762</v>
      </c>
      <c r="C271" s="259" t="s">
        <v>585</v>
      </c>
      <c r="D271" t="s">
        <v>1930</v>
      </c>
    </row>
    <row r="272" spans="1:4" x14ac:dyDescent="0.25">
      <c r="A272" s="259" t="s">
        <v>468</v>
      </c>
      <c r="B272" s="260" t="s">
        <v>1744</v>
      </c>
      <c r="C272" s="259" t="s">
        <v>469</v>
      </c>
      <c r="D272" t="s">
        <v>1932</v>
      </c>
    </row>
    <row r="273" spans="1:4" x14ac:dyDescent="0.25">
      <c r="A273" s="259" t="s">
        <v>523</v>
      </c>
      <c r="B273" s="259" t="s">
        <v>1761</v>
      </c>
      <c r="C273" s="259" t="s">
        <v>524</v>
      </c>
      <c r="D273" t="s">
        <v>1929</v>
      </c>
    </row>
    <row r="274" spans="1:4" x14ac:dyDescent="0.25">
      <c r="A274" s="259" t="s">
        <v>196</v>
      </c>
      <c r="B274" s="260" t="s">
        <v>1701</v>
      </c>
      <c r="C274" s="259" t="s">
        <v>197</v>
      </c>
      <c r="D274" t="s">
        <v>1935</v>
      </c>
    </row>
    <row r="275" spans="1:4" x14ac:dyDescent="0.25">
      <c r="A275" s="259" t="s">
        <v>237</v>
      </c>
      <c r="B275" s="260" t="s">
        <v>1720</v>
      </c>
      <c r="C275" s="259" t="s">
        <v>2053</v>
      </c>
      <c r="D275" t="s">
        <v>1928</v>
      </c>
    </row>
    <row r="276" spans="1:4" x14ac:dyDescent="0.25">
      <c r="A276" s="259" t="s">
        <v>213</v>
      </c>
      <c r="B276" s="260" t="s">
        <v>1707</v>
      </c>
      <c r="C276" s="259" t="s">
        <v>214</v>
      </c>
      <c r="D276" t="s">
        <v>1935</v>
      </c>
    </row>
    <row r="277" spans="1:4" x14ac:dyDescent="0.25">
      <c r="A277" s="259" t="s">
        <v>479</v>
      </c>
      <c r="B277" s="260" t="s">
        <v>1747</v>
      </c>
      <c r="C277" s="259" t="s">
        <v>114</v>
      </c>
      <c r="D277" t="s">
        <v>1932</v>
      </c>
    </row>
    <row r="278" spans="1:4" x14ac:dyDescent="0.25">
      <c r="A278" s="259" t="s">
        <v>221</v>
      </c>
      <c r="B278" s="260" t="s">
        <v>1713</v>
      </c>
      <c r="C278" s="259" t="s">
        <v>114</v>
      </c>
      <c r="D278" t="s">
        <v>1935</v>
      </c>
    </row>
    <row r="279" spans="1:4" x14ac:dyDescent="0.25">
      <c r="A279" s="259" t="s">
        <v>470</v>
      </c>
      <c r="B279" s="260" t="s">
        <v>1744</v>
      </c>
      <c r="C279" s="259" t="s">
        <v>471</v>
      </c>
      <c r="D279" t="s">
        <v>1932</v>
      </c>
    </row>
    <row r="280" spans="1:4" x14ac:dyDescent="0.25">
      <c r="A280" s="259" t="s">
        <v>343</v>
      </c>
      <c r="B280" s="260" t="s">
        <v>1727</v>
      </c>
      <c r="C280" s="259" t="s">
        <v>344</v>
      </c>
      <c r="D280" t="s">
        <v>1933</v>
      </c>
    </row>
    <row r="281" spans="1:4" x14ac:dyDescent="0.25">
      <c r="A281" s="259" t="s">
        <v>319</v>
      </c>
      <c r="B281" s="260" t="s">
        <v>1725</v>
      </c>
      <c r="C281" s="259" t="s">
        <v>320</v>
      </c>
      <c r="D281" t="s">
        <v>1933</v>
      </c>
    </row>
    <row r="282" spans="1:4" x14ac:dyDescent="0.25">
      <c r="A282" s="259" t="s">
        <v>298</v>
      </c>
      <c r="B282" s="260" t="s">
        <v>1724</v>
      </c>
      <c r="C282" s="259" t="s">
        <v>299</v>
      </c>
      <c r="D282" t="s">
        <v>1933</v>
      </c>
    </row>
    <row r="283" spans="1:4" x14ac:dyDescent="0.25">
      <c r="A283" s="259" t="s">
        <v>300</v>
      </c>
      <c r="B283" s="260" t="s">
        <v>1724</v>
      </c>
      <c r="C283" s="259" t="s">
        <v>301</v>
      </c>
      <c r="D283" t="s">
        <v>1933</v>
      </c>
    </row>
    <row r="284" spans="1:4" x14ac:dyDescent="0.25">
      <c r="A284" s="263" t="s">
        <v>398</v>
      </c>
      <c r="B284" s="260" t="s">
        <v>1734</v>
      </c>
      <c r="C284" s="259" t="s">
        <v>399</v>
      </c>
      <c r="D284" t="s">
        <v>1931</v>
      </c>
    </row>
    <row r="285" spans="1:4" x14ac:dyDescent="0.25">
      <c r="A285" s="259" t="s">
        <v>586</v>
      </c>
      <c r="B285" s="260" t="s">
        <v>1762</v>
      </c>
      <c r="C285" s="259" t="s">
        <v>587</v>
      </c>
      <c r="D285" t="s">
        <v>1930</v>
      </c>
    </row>
    <row r="286" spans="1:4" x14ac:dyDescent="0.25">
      <c r="A286" s="259" t="s">
        <v>588</v>
      </c>
      <c r="B286" s="260" t="s">
        <v>1762</v>
      </c>
      <c r="C286" s="259" t="s">
        <v>589</v>
      </c>
      <c r="D286" t="s">
        <v>1930</v>
      </c>
    </row>
    <row r="287" spans="1:4" x14ac:dyDescent="0.25">
      <c r="A287" s="259" t="s">
        <v>1012</v>
      </c>
      <c r="B287" s="260" t="s">
        <v>1797</v>
      </c>
      <c r="C287" s="259" t="s">
        <v>114</v>
      </c>
      <c r="D287" t="s">
        <v>1922</v>
      </c>
    </row>
    <row r="288" spans="1:4" x14ac:dyDescent="0.25">
      <c r="A288" s="259" t="s">
        <v>1110</v>
      </c>
      <c r="B288" s="260" t="s">
        <v>1819</v>
      </c>
      <c r="C288" s="259" t="s">
        <v>238</v>
      </c>
      <c r="D288" t="s">
        <v>1919</v>
      </c>
    </row>
    <row r="289" spans="1:4" x14ac:dyDescent="0.25">
      <c r="A289" s="259" t="s">
        <v>1462</v>
      </c>
      <c r="B289" s="260" t="s">
        <v>1888</v>
      </c>
      <c r="C289" s="259" t="s">
        <v>962</v>
      </c>
      <c r="D289" t="s">
        <v>1921</v>
      </c>
    </row>
    <row r="290" spans="1:4" x14ac:dyDescent="0.25">
      <c r="A290" s="259" t="s">
        <v>623</v>
      </c>
      <c r="B290" s="260" t="s">
        <v>1764</v>
      </c>
      <c r="C290" s="259" t="s">
        <v>624</v>
      </c>
      <c r="D290" t="s">
        <v>1932</v>
      </c>
    </row>
    <row r="291" spans="1:4" x14ac:dyDescent="0.25">
      <c r="A291" s="259" t="s">
        <v>1271</v>
      </c>
      <c r="B291" s="260" t="s">
        <v>1835</v>
      </c>
      <c r="C291" s="259" t="s">
        <v>837</v>
      </c>
      <c r="D291" t="s">
        <v>1917</v>
      </c>
    </row>
    <row r="292" spans="1:4" x14ac:dyDescent="0.25">
      <c r="A292" s="259" t="s">
        <v>1227</v>
      </c>
      <c r="B292" s="260" t="s">
        <v>1830</v>
      </c>
      <c r="C292" s="259" t="s">
        <v>1228</v>
      </c>
      <c r="D292" t="s">
        <v>1923</v>
      </c>
    </row>
    <row r="293" spans="1:4" x14ac:dyDescent="0.25">
      <c r="A293" s="259" t="s">
        <v>1412</v>
      </c>
      <c r="B293" s="260" t="s">
        <v>1885</v>
      </c>
      <c r="C293" s="259" t="s">
        <v>1413</v>
      </c>
      <c r="D293" t="s">
        <v>1937</v>
      </c>
    </row>
    <row r="294" spans="1:4" x14ac:dyDescent="0.25">
      <c r="A294" s="259" t="s">
        <v>1468</v>
      </c>
      <c r="B294" s="260" t="s">
        <v>1889</v>
      </c>
      <c r="C294" s="259" t="s">
        <v>1469</v>
      </c>
      <c r="D294" t="s">
        <v>1921</v>
      </c>
    </row>
    <row r="295" spans="1:4" x14ac:dyDescent="0.25">
      <c r="A295" s="259" t="s">
        <v>222</v>
      </c>
      <c r="B295" s="260" t="s">
        <v>1714</v>
      </c>
      <c r="C295" s="259" t="s">
        <v>223</v>
      </c>
      <c r="D295" t="s">
        <v>1935</v>
      </c>
    </row>
    <row r="296" spans="1:4" x14ac:dyDescent="0.25">
      <c r="A296" s="259" t="s">
        <v>1136</v>
      </c>
      <c r="B296" s="259" t="s">
        <v>1827</v>
      </c>
      <c r="C296" s="259" t="s">
        <v>1137</v>
      </c>
      <c r="D296" t="s">
        <v>1919</v>
      </c>
    </row>
    <row r="297" spans="1:4" x14ac:dyDescent="0.25">
      <c r="A297" s="259" t="s">
        <v>620</v>
      </c>
      <c r="B297" s="260" t="s">
        <v>1763</v>
      </c>
      <c r="C297" s="259" t="s">
        <v>621</v>
      </c>
      <c r="D297" t="s">
        <v>1930</v>
      </c>
    </row>
    <row r="298" spans="1:4" x14ac:dyDescent="0.25">
      <c r="A298" s="259" t="s">
        <v>1128</v>
      </c>
      <c r="B298" s="260" t="s">
        <v>1826</v>
      </c>
      <c r="C298" s="259" t="s">
        <v>1035</v>
      </c>
      <c r="D298" t="s">
        <v>1919</v>
      </c>
    </row>
    <row r="299" spans="1:4" x14ac:dyDescent="0.25">
      <c r="A299" s="259" t="s">
        <v>1052</v>
      </c>
      <c r="B299" s="260" t="s">
        <v>1803</v>
      </c>
      <c r="C299" s="259" t="s">
        <v>95</v>
      </c>
      <c r="D299" t="s">
        <v>1936</v>
      </c>
    </row>
    <row r="300" spans="1:4" x14ac:dyDescent="0.25">
      <c r="A300" s="259" t="s">
        <v>302</v>
      </c>
      <c r="B300" s="260" t="s">
        <v>1724</v>
      </c>
      <c r="C300" s="259" t="s">
        <v>303</v>
      </c>
      <c r="D300" t="s">
        <v>1933</v>
      </c>
    </row>
    <row r="301" spans="1:4" x14ac:dyDescent="0.25">
      <c r="A301" s="259" t="s">
        <v>711</v>
      </c>
      <c r="B301" s="260" t="s">
        <v>1767</v>
      </c>
      <c r="C301" s="259" t="s">
        <v>712</v>
      </c>
      <c r="D301" t="s">
        <v>1918</v>
      </c>
    </row>
    <row r="302" spans="1:4" x14ac:dyDescent="0.25">
      <c r="A302" s="259" t="s">
        <v>961</v>
      </c>
      <c r="B302" s="260" t="s">
        <v>1784</v>
      </c>
      <c r="C302" s="259" t="s">
        <v>962</v>
      </c>
      <c r="D302" t="s">
        <v>1922</v>
      </c>
    </row>
    <row r="303" spans="1:4" x14ac:dyDescent="0.25">
      <c r="A303" s="259" t="s">
        <v>149</v>
      </c>
      <c r="B303" s="260" t="s">
        <v>1683</v>
      </c>
      <c r="C303" s="259" t="s">
        <v>150</v>
      </c>
      <c r="D303" t="s">
        <v>1916</v>
      </c>
    </row>
    <row r="304" spans="1:4" x14ac:dyDescent="0.25">
      <c r="A304" s="259" t="s">
        <v>963</v>
      </c>
      <c r="B304" s="260" t="s">
        <v>1784</v>
      </c>
      <c r="C304" s="259" t="s">
        <v>964</v>
      </c>
      <c r="D304" t="s">
        <v>1922</v>
      </c>
    </row>
    <row r="305" spans="1:4" x14ac:dyDescent="0.25">
      <c r="A305" s="259" t="s">
        <v>321</v>
      </c>
      <c r="B305" s="260" t="s">
        <v>1725</v>
      </c>
      <c r="C305" s="259" t="s">
        <v>322</v>
      </c>
      <c r="D305" t="s">
        <v>1933</v>
      </c>
    </row>
    <row r="306" spans="1:4" x14ac:dyDescent="0.25">
      <c r="A306" s="259" t="s">
        <v>1229</v>
      </c>
      <c r="B306" s="260" t="s">
        <v>1830</v>
      </c>
      <c r="C306" s="259" t="s">
        <v>1230</v>
      </c>
      <c r="D306" t="s">
        <v>1923</v>
      </c>
    </row>
    <row r="307" spans="1:4" x14ac:dyDescent="0.25">
      <c r="A307" s="259" t="s">
        <v>590</v>
      </c>
      <c r="B307" s="260" t="s">
        <v>1762</v>
      </c>
      <c r="C307" s="259" t="s">
        <v>591</v>
      </c>
      <c r="D307" t="s">
        <v>1930</v>
      </c>
    </row>
    <row r="308" spans="1:4" x14ac:dyDescent="0.25">
      <c r="A308" s="259" t="s">
        <v>713</v>
      </c>
      <c r="B308" s="260" t="s">
        <v>1767</v>
      </c>
      <c r="C308" s="259" t="s">
        <v>714</v>
      </c>
      <c r="D308" t="s">
        <v>1918</v>
      </c>
    </row>
    <row r="309" spans="1:4" x14ac:dyDescent="0.25">
      <c r="A309" s="259" t="s">
        <v>625</v>
      </c>
      <c r="B309" s="260" t="s">
        <v>1764</v>
      </c>
      <c r="C309" s="259" t="s">
        <v>626</v>
      </c>
      <c r="D309" t="s">
        <v>1932</v>
      </c>
    </row>
    <row r="310" spans="1:4" x14ac:dyDescent="0.25">
      <c r="A310" s="259" t="s">
        <v>1146</v>
      </c>
      <c r="B310" s="260" t="s">
        <v>1828</v>
      </c>
      <c r="C310" s="259" t="s">
        <v>1147</v>
      </c>
      <c r="D310" t="s">
        <v>2094</v>
      </c>
    </row>
    <row r="311" spans="1:4" x14ac:dyDescent="0.25">
      <c r="A311" s="259" t="s">
        <v>229</v>
      </c>
      <c r="B311" s="260" t="s">
        <v>1717</v>
      </c>
      <c r="C311" s="259" t="s">
        <v>114</v>
      </c>
      <c r="D311" t="s">
        <v>1935</v>
      </c>
    </row>
    <row r="312" spans="1:4" x14ac:dyDescent="0.25">
      <c r="A312" s="259" t="s">
        <v>492</v>
      </c>
      <c r="B312" s="260" t="s">
        <v>1750</v>
      </c>
      <c r="C312" s="259" t="s">
        <v>114</v>
      </c>
      <c r="D312" t="s">
        <v>1932</v>
      </c>
    </row>
    <row r="313" spans="1:4" x14ac:dyDescent="0.25">
      <c r="A313" s="259" t="s">
        <v>1194</v>
      </c>
      <c r="B313" s="260" t="s">
        <v>1829</v>
      </c>
      <c r="C313" s="259" t="s">
        <v>1195</v>
      </c>
      <c r="D313" t="s">
        <v>1923</v>
      </c>
    </row>
    <row r="314" spans="1:4" x14ac:dyDescent="0.25">
      <c r="A314" s="259" t="s">
        <v>1196</v>
      </c>
      <c r="B314" s="260" t="s">
        <v>1829</v>
      </c>
      <c r="C314" s="259" t="s">
        <v>1197</v>
      </c>
      <c r="D314" t="s">
        <v>1923</v>
      </c>
    </row>
    <row r="315" spans="1:4" x14ac:dyDescent="0.25">
      <c r="A315" s="259" t="s">
        <v>1574</v>
      </c>
      <c r="B315" s="260" t="s">
        <v>1894</v>
      </c>
      <c r="C315" s="259" t="s">
        <v>114</v>
      </c>
      <c r="D315" t="s">
        <v>1918</v>
      </c>
    </row>
    <row r="316" spans="1:4" x14ac:dyDescent="0.25">
      <c r="A316" s="259" t="s">
        <v>180</v>
      </c>
      <c r="B316" s="260" t="s">
        <v>1691</v>
      </c>
      <c r="C316" s="259" t="s">
        <v>181</v>
      </c>
      <c r="D316" t="s">
        <v>1935</v>
      </c>
    </row>
    <row r="317" spans="1:4" x14ac:dyDescent="0.25">
      <c r="A317" s="263" t="s">
        <v>400</v>
      </c>
      <c r="B317" s="260" t="s">
        <v>1734</v>
      </c>
      <c r="C317" s="259" t="s">
        <v>401</v>
      </c>
      <c r="D317" t="s">
        <v>1931</v>
      </c>
    </row>
    <row r="318" spans="1:4" x14ac:dyDescent="0.25">
      <c r="A318" s="263" t="s">
        <v>424</v>
      </c>
      <c r="B318" s="260" t="s">
        <v>1735</v>
      </c>
      <c r="C318" s="259" t="s">
        <v>2058</v>
      </c>
      <c r="D318" t="s">
        <v>1931</v>
      </c>
    </row>
    <row r="319" spans="1:4" x14ac:dyDescent="0.25">
      <c r="A319" s="259" t="s">
        <v>752</v>
      </c>
      <c r="B319" s="260" t="s">
        <v>1770</v>
      </c>
      <c r="C319" s="259" t="s">
        <v>165</v>
      </c>
      <c r="D319" t="s">
        <v>2093</v>
      </c>
    </row>
    <row r="320" spans="1:4" x14ac:dyDescent="0.25">
      <c r="A320" s="259" t="s">
        <v>753</v>
      </c>
      <c r="B320" s="260" t="s">
        <v>1770</v>
      </c>
      <c r="C320" s="259" t="s">
        <v>754</v>
      </c>
      <c r="D320" t="s">
        <v>2093</v>
      </c>
    </row>
    <row r="321" spans="1:4" x14ac:dyDescent="0.25">
      <c r="A321" s="259" t="s">
        <v>743</v>
      </c>
      <c r="B321" s="260" t="s">
        <v>1769</v>
      </c>
      <c r="C321" s="259" t="s">
        <v>744</v>
      </c>
      <c r="D321" t="s">
        <v>2093</v>
      </c>
    </row>
    <row r="322" spans="1:4" x14ac:dyDescent="0.25">
      <c r="A322" s="259" t="s">
        <v>745</v>
      </c>
      <c r="B322" s="260" t="s">
        <v>1769</v>
      </c>
      <c r="C322" s="259" t="s">
        <v>746</v>
      </c>
      <c r="D322" t="s">
        <v>2093</v>
      </c>
    </row>
    <row r="323" spans="1:4" x14ac:dyDescent="0.25">
      <c r="A323" s="259" t="s">
        <v>525</v>
      </c>
      <c r="B323" s="259" t="s">
        <v>1761</v>
      </c>
      <c r="C323" s="259" t="s">
        <v>281</v>
      </c>
      <c r="D323" t="s">
        <v>1929</v>
      </c>
    </row>
    <row r="324" spans="1:4" x14ac:dyDescent="0.25">
      <c r="A324" s="263" t="s">
        <v>861</v>
      </c>
      <c r="B324" s="264" t="s">
        <v>1779</v>
      </c>
      <c r="C324" s="263" t="s">
        <v>862</v>
      </c>
      <c r="D324" t="s">
        <v>1938</v>
      </c>
    </row>
    <row r="325" spans="1:4" x14ac:dyDescent="0.25">
      <c r="A325" s="259" t="s">
        <v>592</v>
      </c>
      <c r="B325" s="260" t="s">
        <v>1762</v>
      </c>
      <c r="C325" s="259" t="s">
        <v>593</v>
      </c>
      <c r="D325" t="s">
        <v>1930</v>
      </c>
    </row>
    <row r="326" spans="1:4" x14ac:dyDescent="0.25">
      <c r="A326" s="259" t="s">
        <v>1414</v>
      </c>
      <c r="B326" s="260" t="s">
        <v>1885</v>
      </c>
      <c r="C326" s="259" t="s">
        <v>281</v>
      </c>
      <c r="D326" t="s">
        <v>1937</v>
      </c>
    </row>
    <row r="327" spans="1:4" x14ac:dyDescent="0.25">
      <c r="A327" s="259" t="s">
        <v>923</v>
      </c>
      <c r="B327" s="260" t="s">
        <v>1783</v>
      </c>
      <c r="C327" s="259" t="s">
        <v>924</v>
      </c>
      <c r="D327" t="s">
        <v>1924</v>
      </c>
    </row>
    <row r="328" spans="1:4" x14ac:dyDescent="0.25">
      <c r="A328" s="259" t="s">
        <v>1391</v>
      </c>
      <c r="B328" s="260" t="s">
        <v>1878</v>
      </c>
      <c r="C328" s="259" t="s">
        <v>1054</v>
      </c>
      <c r="D328" t="s">
        <v>1936</v>
      </c>
    </row>
    <row r="329" spans="1:4" x14ac:dyDescent="0.25">
      <c r="A329" s="259" t="s">
        <v>1044</v>
      </c>
      <c r="B329" s="260" t="s">
        <v>1802</v>
      </c>
      <c r="C329" s="259" t="s">
        <v>1045</v>
      </c>
      <c r="D329" t="s">
        <v>1922</v>
      </c>
    </row>
    <row r="330" spans="1:4" x14ac:dyDescent="0.25">
      <c r="A330" s="259" t="s">
        <v>847</v>
      </c>
      <c r="B330" s="260" t="s">
        <v>1778</v>
      </c>
      <c r="C330" s="259" t="s">
        <v>848</v>
      </c>
      <c r="D330" t="s">
        <v>1938</v>
      </c>
    </row>
    <row r="331" spans="1:4" x14ac:dyDescent="0.25">
      <c r="A331" s="263" t="s">
        <v>425</v>
      </c>
      <c r="B331" s="260" t="s">
        <v>1735</v>
      </c>
      <c r="C331" s="259" t="s">
        <v>426</v>
      </c>
      <c r="D331" t="s">
        <v>1931</v>
      </c>
    </row>
    <row r="332" spans="1:4" x14ac:dyDescent="0.25">
      <c r="A332" s="263" t="s">
        <v>427</v>
      </c>
      <c r="B332" s="260" t="s">
        <v>1735</v>
      </c>
      <c r="C332" s="259" t="s">
        <v>428</v>
      </c>
      <c r="D332" t="s">
        <v>1931</v>
      </c>
    </row>
    <row r="333" spans="1:4" x14ac:dyDescent="0.25">
      <c r="A333" s="263" t="s">
        <v>429</v>
      </c>
      <c r="B333" s="260" t="s">
        <v>1735</v>
      </c>
      <c r="C333" s="259" t="s">
        <v>430</v>
      </c>
      <c r="D333" t="s">
        <v>1931</v>
      </c>
    </row>
    <row r="334" spans="1:4" x14ac:dyDescent="0.25">
      <c r="A334" s="263" t="s">
        <v>431</v>
      </c>
      <c r="B334" s="260" t="s">
        <v>1735</v>
      </c>
      <c r="C334" s="259" t="s">
        <v>432</v>
      </c>
      <c r="D334" t="s">
        <v>1931</v>
      </c>
    </row>
    <row r="335" spans="1:4" x14ac:dyDescent="0.25">
      <c r="A335" s="263" t="s">
        <v>433</v>
      </c>
      <c r="B335" s="260" t="s">
        <v>1735</v>
      </c>
      <c r="C335" s="259" t="s">
        <v>434</v>
      </c>
      <c r="D335" t="s">
        <v>1931</v>
      </c>
    </row>
    <row r="336" spans="1:4" x14ac:dyDescent="0.25">
      <c r="A336" s="259" t="s">
        <v>1512</v>
      </c>
      <c r="B336" s="260" t="s">
        <v>1890</v>
      </c>
      <c r="C336" s="259" t="s">
        <v>1513</v>
      </c>
      <c r="D336" t="s">
        <v>1920</v>
      </c>
    </row>
    <row r="337" spans="1:4" x14ac:dyDescent="0.25">
      <c r="A337" s="259" t="s">
        <v>239</v>
      </c>
      <c r="B337" s="260" t="s">
        <v>1720</v>
      </c>
      <c r="C337" s="259" t="s">
        <v>240</v>
      </c>
      <c r="D337" t="s">
        <v>1928</v>
      </c>
    </row>
    <row r="338" spans="1:4" x14ac:dyDescent="0.25">
      <c r="A338" s="259" t="s">
        <v>241</v>
      </c>
      <c r="B338" s="260" t="s">
        <v>1720</v>
      </c>
      <c r="C338" s="259" t="s">
        <v>242</v>
      </c>
      <c r="D338" t="s">
        <v>1928</v>
      </c>
    </row>
    <row r="339" spans="1:4" x14ac:dyDescent="0.25">
      <c r="A339" s="259" t="s">
        <v>780</v>
      </c>
      <c r="B339" s="260" t="s">
        <v>2060</v>
      </c>
      <c r="C339" s="259" t="s">
        <v>537</v>
      </c>
      <c r="D339" t="s">
        <v>2093</v>
      </c>
    </row>
    <row r="340" spans="1:4" x14ac:dyDescent="0.25">
      <c r="A340" s="259" t="s">
        <v>781</v>
      </c>
      <c r="B340" s="260" t="s">
        <v>2060</v>
      </c>
      <c r="C340" s="259" t="s">
        <v>782</v>
      </c>
      <c r="D340" t="s">
        <v>2093</v>
      </c>
    </row>
    <row r="341" spans="1:4" x14ac:dyDescent="0.25">
      <c r="A341" s="259" t="s">
        <v>783</v>
      </c>
      <c r="B341" s="260" t="s">
        <v>2060</v>
      </c>
      <c r="C341" s="259" t="s">
        <v>784</v>
      </c>
      <c r="D341" t="s">
        <v>2093</v>
      </c>
    </row>
    <row r="342" spans="1:4" x14ac:dyDescent="0.25">
      <c r="A342" s="259" t="s">
        <v>1198</v>
      </c>
      <c r="B342" s="260" t="s">
        <v>1829</v>
      </c>
      <c r="C342" s="259" t="s">
        <v>1199</v>
      </c>
      <c r="D342" t="s">
        <v>1923</v>
      </c>
    </row>
    <row r="343" spans="1:4" x14ac:dyDescent="0.25">
      <c r="A343" s="259" t="s">
        <v>257</v>
      </c>
      <c r="B343" s="260" t="s">
        <v>1721</v>
      </c>
      <c r="C343" s="259" t="s">
        <v>122</v>
      </c>
      <c r="D343" t="s">
        <v>1928</v>
      </c>
    </row>
    <row r="344" spans="1:4" x14ac:dyDescent="0.25">
      <c r="A344" s="259" t="s">
        <v>258</v>
      </c>
      <c r="B344" s="260" t="s">
        <v>1721</v>
      </c>
      <c r="C344" s="259" t="s">
        <v>165</v>
      </c>
      <c r="D344" t="s">
        <v>1928</v>
      </c>
    </row>
    <row r="345" spans="1:4" x14ac:dyDescent="0.25">
      <c r="A345" s="259" t="s">
        <v>663</v>
      </c>
      <c r="B345" s="260" t="s">
        <v>1766</v>
      </c>
      <c r="C345" s="259" t="s">
        <v>537</v>
      </c>
      <c r="D345" t="s">
        <v>2094</v>
      </c>
    </row>
    <row r="346" spans="1:4" x14ac:dyDescent="0.25">
      <c r="A346" s="259" t="s">
        <v>1231</v>
      </c>
      <c r="B346" s="260" t="s">
        <v>1830</v>
      </c>
      <c r="C346" s="259" t="s">
        <v>1232</v>
      </c>
      <c r="D346" t="s">
        <v>1923</v>
      </c>
    </row>
    <row r="347" spans="1:4" x14ac:dyDescent="0.25">
      <c r="A347" s="259" t="s">
        <v>1233</v>
      </c>
      <c r="B347" s="260" t="s">
        <v>1830</v>
      </c>
      <c r="C347" s="259" t="s">
        <v>465</v>
      </c>
      <c r="D347" t="s">
        <v>1923</v>
      </c>
    </row>
    <row r="348" spans="1:4" x14ac:dyDescent="0.25">
      <c r="A348" s="259" t="s">
        <v>1234</v>
      </c>
      <c r="B348" s="260" t="s">
        <v>1830</v>
      </c>
      <c r="C348" s="259" t="s">
        <v>722</v>
      </c>
      <c r="D348" t="s">
        <v>1923</v>
      </c>
    </row>
    <row r="349" spans="1:4" x14ac:dyDescent="0.25">
      <c r="A349" s="259" t="s">
        <v>790</v>
      </c>
      <c r="B349" s="260" t="s">
        <v>2060</v>
      </c>
      <c r="C349" s="259" t="s">
        <v>791</v>
      </c>
      <c r="D349" t="s">
        <v>2093</v>
      </c>
    </row>
    <row r="350" spans="1:4" x14ac:dyDescent="0.25">
      <c r="A350" s="261" t="s">
        <v>266</v>
      </c>
      <c r="B350" s="262" t="s">
        <v>1722</v>
      </c>
      <c r="C350" s="261" t="s">
        <v>267</v>
      </c>
      <c r="D350" t="s">
        <v>1928</v>
      </c>
    </row>
    <row r="351" spans="1:4" x14ac:dyDescent="0.25">
      <c r="A351" s="259" t="s">
        <v>268</v>
      </c>
      <c r="B351" s="260" t="s">
        <v>1722</v>
      </c>
      <c r="C351" s="259" t="s">
        <v>269</v>
      </c>
      <c r="D351" t="s">
        <v>1928</v>
      </c>
    </row>
    <row r="352" spans="1:4" x14ac:dyDescent="0.25">
      <c r="A352" s="259" t="s">
        <v>270</v>
      </c>
      <c r="B352" s="260" t="s">
        <v>1722</v>
      </c>
      <c r="C352" s="259" t="s">
        <v>271</v>
      </c>
      <c r="D352" t="s">
        <v>1928</v>
      </c>
    </row>
    <row r="353" spans="1:4" x14ac:dyDescent="0.25">
      <c r="A353" s="259" t="s">
        <v>272</v>
      </c>
      <c r="B353" s="260" t="s">
        <v>1722</v>
      </c>
      <c r="C353" s="259" t="s">
        <v>273</v>
      </c>
      <c r="D353" t="s">
        <v>1928</v>
      </c>
    </row>
    <row r="354" spans="1:4" x14ac:dyDescent="0.25">
      <c r="A354" s="259" t="s">
        <v>1248</v>
      </c>
      <c r="B354" s="260" t="s">
        <v>1831</v>
      </c>
      <c r="C354" s="259" t="s">
        <v>114</v>
      </c>
      <c r="D354" t="s">
        <v>1923</v>
      </c>
    </row>
    <row r="355" spans="1:4" x14ac:dyDescent="0.25">
      <c r="A355" s="259" t="s">
        <v>1249</v>
      </c>
      <c r="B355" s="260" t="s">
        <v>1831</v>
      </c>
      <c r="C355" s="259" t="s">
        <v>95</v>
      </c>
      <c r="D355" t="s">
        <v>1923</v>
      </c>
    </row>
    <row r="356" spans="1:4" x14ac:dyDescent="0.25">
      <c r="A356" s="259" t="s">
        <v>1514</v>
      </c>
      <c r="B356" s="260" t="s">
        <v>1890</v>
      </c>
      <c r="C356" s="259" t="s">
        <v>1515</v>
      </c>
      <c r="D356" t="s">
        <v>1920</v>
      </c>
    </row>
    <row r="357" spans="1:4" x14ac:dyDescent="0.25">
      <c r="A357" s="259" t="s">
        <v>1516</v>
      </c>
      <c r="B357" s="260" t="s">
        <v>1890</v>
      </c>
      <c r="C357" s="259" t="s">
        <v>537</v>
      </c>
      <c r="D357" t="s">
        <v>1920</v>
      </c>
    </row>
    <row r="358" spans="1:4" x14ac:dyDescent="0.25">
      <c r="A358" s="259" t="s">
        <v>1517</v>
      </c>
      <c r="B358" s="260" t="s">
        <v>1890</v>
      </c>
      <c r="C358" s="259" t="s">
        <v>269</v>
      </c>
      <c r="D358" t="s">
        <v>1920</v>
      </c>
    </row>
    <row r="359" spans="1:4" x14ac:dyDescent="0.25">
      <c r="A359" s="259" t="s">
        <v>1320</v>
      </c>
      <c r="B359" s="260" t="s">
        <v>1855</v>
      </c>
      <c r="C359" s="259" t="s">
        <v>95</v>
      </c>
      <c r="D359" t="s">
        <v>1934</v>
      </c>
    </row>
    <row r="360" spans="1:4" x14ac:dyDescent="0.25">
      <c r="A360" s="259" t="s">
        <v>166</v>
      </c>
      <c r="B360" s="260" t="s">
        <v>1687</v>
      </c>
      <c r="C360" s="259" t="s">
        <v>167</v>
      </c>
      <c r="D360" t="s">
        <v>1935</v>
      </c>
    </row>
    <row r="361" spans="1:4" x14ac:dyDescent="0.25">
      <c r="A361" s="259" t="s">
        <v>168</v>
      </c>
      <c r="B361" s="260" t="s">
        <v>1688</v>
      </c>
      <c r="C361" s="259" t="s">
        <v>95</v>
      </c>
      <c r="D361" t="s">
        <v>1935</v>
      </c>
    </row>
    <row r="362" spans="1:4" x14ac:dyDescent="0.25">
      <c r="A362" s="259" t="s">
        <v>1297</v>
      </c>
      <c r="B362" s="260" t="s">
        <v>1839</v>
      </c>
      <c r="C362" s="259" t="s">
        <v>95</v>
      </c>
      <c r="D362" t="s">
        <v>1934</v>
      </c>
    </row>
    <row r="363" spans="1:4" x14ac:dyDescent="0.25">
      <c r="A363" s="259" t="s">
        <v>170</v>
      </c>
      <c r="B363" s="260" t="s">
        <v>1690</v>
      </c>
      <c r="C363" s="259" t="s">
        <v>171</v>
      </c>
      <c r="D363" t="s">
        <v>1935</v>
      </c>
    </row>
    <row r="364" spans="1:4" x14ac:dyDescent="0.25">
      <c r="A364" s="259" t="s">
        <v>185</v>
      </c>
      <c r="B364" s="260" t="s">
        <v>1693</v>
      </c>
      <c r="C364" s="259" t="s">
        <v>95</v>
      </c>
      <c r="D364" t="s">
        <v>1935</v>
      </c>
    </row>
    <row r="365" spans="1:4" x14ac:dyDescent="0.25">
      <c r="A365" s="259" t="s">
        <v>188</v>
      </c>
      <c r="B365" s="260" t="s">
        <v>1696</v>
      </c>
      <c r="C365" s="259" t="s">
        <v>95</v>
      </c>
      <c r="D365" t="s">
        <v>1935</v>
      </c>
    </row>
    <row r="366" spans="1:4" x14ac:dyDescent="0.25">
      <c r="A366" s="259" t="s">
        <v>1470</v>
      </c>
      <c r="B366" s="260" t="s">
        <v>1889</v>
      </c>
      <c r="C366" s="259" t="s">
        <v>1035</v>
      </c>
      <c r="D366" t="s">
        <v>1921</v>
      </c>
    </row>
    <row r="367" spans="1:4" x14ac:dyDescent="0.25">
      <c r="A367" s="259" t="s">
        <v>1302</v>
      </c>
      <c r="B367" s="260" t="s">
        <v>1843</v>
      </c>
      <c r="C367" s="259" t="s">
        <v>95</v>
      </c>
      <c r="D367" t="s">
        <v>1934</v>
      </c>
    </row>
    <row r="368" spans="1:4" x14ac:dyDescent="0.25">
      <c r="A368" s="259" t="s">
        <v>191</v>
      </c>
      <c r="B368" s="260" t="s">
        <v>1698</v>
      </c>
      <c r="C368" s="259" t="s">
        <v>95</v>
      </c>
      <c r="D368" t="s">
        <v>1935</v>
      </c>
    </row>
    <row r="369" spans="1:4" x14ac:dyDescent="0.25">
      <c r="A369" s="259" t="s">
        <v>1305</v>
      </c>
      <c r="B369" s="260" t="s">
        <v>1846</v>
      </c>
      <c r="C369" s="259" t="s">
        <v>95</v>
      </c>
      <c r="D369" t="s">
        <v>1934</v>
      </c>
    </row>
    <row r="370" spans="1:4" x14ac:dyDescent="0.25">
      <c r="A370" s="259" t="s">
        <v>203</v>
      </c>
      <c r="B370" s="260" t="s">
        <v>1703</v>
      </c>
      <c r="C370" s="259" t="s">
        <v>95</v>
      </c>
      <c r="D370" t="s">
        <v>1935</v>
      </c>
    </row>
    <row r="371" spans="1:4" x14ac:dyDescent="0.25">
      <c r="A371" s="259" t="s">
        <v>1314</v>
      </c>
      <c r="B371" s="260" t="s">
        <v>1852</v>
      </c>
      <c r="C371" s="259" t="s">
        <v>1315</v>
      </c>
      <c r="D371" t="s">
        <v>1934</v>
      </c>
    </row>
    <row r="372" spans="1:4" x14ac:dyDescent="0.25">
      <c r="A372" s="259" t="s">
        <v>1316</v>
      </c>
      <c r="B372" s="260" t="s">
        <v>1853</v>
      </c>
      <c r="C372" s="259" t="s">
        <v>95</v>
      </c>
      <c r="D372" t="s">
        <v>1934</v>
      </c>
    </row>
    <row r="373" spans="1:4" x14ac:dyDescent="0.25">
      <c r="A373" s="259" t="s">
        <v>1313</v>
      </c>
      <c r="B373" s="260" t="s">
        <v>1851</v>
      </c>
      <c r="C373" s="259" t="s">
        <v>95</v>
      </c>
      <c r="D373" t="s">
        <v>1934</v>
      </c>
    </row>
    <row r="374" spans="1:4" x14ac:dyDescent="0.25">
      <c r="A374" s="259" t="s">
        <v>207</v>
      </c>
      <c r="B374" s="260" t="s">
        <v>1705</v>
      </c>
      <c r="C374" s="259" t="s">
        <v>208</v>
      </c>
      <c r="D374" t="s">
        <v>1935</v>
      </c>
    </row>
    <row r="375" spans="1:4" x14ac:dyDescent="0.25">
      <c r="A375" s="259" t="s">
        <v>209</v>
      </c>
      <c r="B375" s="260" t="s">
        <v>1706</v>
      </c>
      <c r="C375" s="259" t="s">
        <v>210</v>
      </c>
      <c r="D375" t="s">
        <v>1935</v>
      </c>
    </row>
    <row r="376" spans="1:4" x14ac:dyDescent="0.25">
      <c r="A376" s="259" t="s">
        <v>200</v>
      </c>
      <c r="B376" s="260" t="s">
        <v>1702</v>
      </c>
      <c r="C376" s="259" t="s">
        <v>201</v>
      </c>
      <c r="D376" t="s">
        <v>1935</v>
      </c>
    </row>
    <row r="377" spans="1:4" x14ac:dyDescent="0.25">
      <c r="A377" s="259" t="s">
        <v>224</v>
      </c>
      <c r="B377" s="260" t="s">
        <v>1714</v>
      </c>
      <c r="C377" s="259" t="s">
        <v>225</v>
      </c>
      <c r="D377" t="s">
        <v>1935</v>
      </c>
    </row>
    <row r="378" spans="1:4" x14ac:dyDescent="0.25">
      <c r="A378" s="259" t="s">
        <v>219</v>
      </c>
      <c r="B378" s="260" t="s">
        <v>1712</v>
      </c>
      <c r="C378" s="259" t="s">
        <v>95</v>
      </c>
      <c r="D378" t="s">
        <v>1935</v>
      </c>
    </row>
    <row r="379" spans="1:4" x14ac:dyDescent="0.25">
      <c r="A379" s="259" t="s">
        <v>227</v>
      </c>
      <c r="B379" s="260" t="s">
        <v>1716</v>
      </c>
      <c r="C379" s="259" t="s">
        <v>228</v>
      </c>
      <c r="D379" t="s">
        <v>1935</v>
      </c>
    </row>
    <row r="380" spans="1:4" x14ac:dyDescent="0.25">
      <c r="A380" s="259" t="s">
        <v>230</v>
      </c>
      <c r="B380" s="260" t="s">
        <v>1717</v>
      </c>
      <c r="C380" s="259" t="s">
        <v>95</v>
      </c>
      <c r="D380" t="s">
        <v>1935</v>
      </c>
    </row>
    <row r="381" spans="1:4" x14ac:dyDescent="0.25">
      <c r="A381" s="259" t="s">
        <v>1310</v>
      </c>
      <c r="B381" s="260" t="s">
        <v>1849</v>
      </c>
      <c r="C381" s="259" t="s">
        <v>1311</v>
      </c>
      <c r="D381" t="s">
        <v>1934</v>
      </c>
    </row>
    <row r="382" spans="1:4" x14ac:dyDescent="0.25">
      <c r="A382" s="263" t="s">
        <v>231</v>
      </c>
      <c r="B382" s="264" t="s">
        <v>1718</v>
      </c>
      <c r="C382" s="263" t="s">
        <v>95</v>
      </c>
      <c r="D382" t="s">
        <v>1935</v>
      </c>
    </row>
    <row r="383" spans="1:4" x14ac:dyDescent="0.25">
      <c r="A383" s="259" t="s">
        <v>1392</v>
      </c>
      <c r="B383" s="260" t="s">
        <v>1878</v>
      </c>
      <c r="C383" s="259" t="s">
        <v>1393</v>
      </c>
      <c r="D383" t="s">
        <v>1936</v>
      </c>
    </row>
    <row r="384" spans="1:4" x14ac:dyDescent="0.25">
      <c r="A384" s="263" t="s">
        <v>232</v>
      </c>
      <c r="B384" s="264" t="s">
        <v>1719</v>
      </c>
      <c r="C384" s="263" t="s">
        <v>233</v>
      </c>
      <c r="D384" t="s">
        <v>1935</v>
      </c>
    </row>
    <row r="385" spans="1:4" x14ac:dyDescent="0.25">
      <c r="A385" s="259" t="s">
        <v>1046</v>
      </c>
      <c r="B385" s="260" t="s">
        <v>1802</v>
      </c>
      <c r="C385" s="259" t="s">
        <v>1047</v>
      </c>
      <c r="D385" t="s">
        <v>1922</v>
      </c>
    </row>
    <row r="386" spans="1:4" x14ac:dyDescent="0.25">
      <c r="A386" s="259" t="s">
        <v>377</v>
      </c>
      <c r="B386" s="260" t="s">
        <v>1732</v>
      </c>
      <c r="C386" s="259" t="s">
        <v>378</v>
      </c>
      <c r="D386" t="s">
        <v>1939</v>
      </c>
    </row>
    <row r="387" spans="1:4" x14ac:dyDescent="0.25">
      <c r="A387" s="259" t="s">
        <v>1612</v>
      </c>
      <c r="B387" s="260" t="s">
        <v>1898</v>
      </c>
      <c r="C387" s="259" t="s">
        <v>1613</v>
      </c>
      <c r="D387" t="s">
        <v>1941</v>
      </c>
    </row>
    <row r="388" spans="1:4" x14ac:dyDescent="0.25">
      <c r="A388" s="259" t="s">
        <v>1614</v>
      </c>
      <c r="B388" s="260" t="s">
        <v>1898</v>
      </c>
      <c r="C388" s="259" t="s">
        <v>1615</v>
      </c>
      <c r="D388" t="s">
        <v>1941</v>
      </c>
    </row>
    <row r="389" spans="1:4" x14ac:dyDescent="0.25">
      <c r="A389" s="259" t="s">
        <v>1616</v>
      </c>
      <c r="B389" s="260" t="s">
        <v>1898</v>
      </c>
      <c r="C389" s="259" t="s">
        <v>1617</v>
      </c>
      <c r="D389" t="s">
        <v>1941</v>
      </c>
    </row>
    <row r="390" spans="1:4" x14ac:dyDescent="0.25">
      <c r="A390" s="259" t="s">
        <v>1618</v>
      </c>
      <c r="B390" s="260" t="s">
        <v>1898</v>
      </c>
      <c r="C390" s="259" t="s">
        <v>1619</v>
      </c>
      <c r="D390" t="s">
        <v>1941</v>
      </c>
    </row>
    <row r="391" spans="1:4" x14ac:dyDescent="0.25">
      <c r="A391" s="259" t="s">
        <v>1620</v>
      </c>
      <c r="B391" s="260" t="s">
        <v>1898</v>
      </c>
      <c r="C391" s="259" t="s">
        <v>1621</v>
      </c>
      <c r="D391" t="s">
        <v>1941</v>
      </c>
    </row>
    <row r="392" spans="1:4" x14ac:dyDescent="0.25">
      <c r="A392" s="259" t="s">
        <v>1622</v>
      </c>
      <c r="B392" s="260" t="s">
        <v>1898</v>
      </c>
      <c r="C392" s="259" t="s">
        <v>1623</v>
      </c>
      <c r="D392" t="s">
        <v>1941</v>
      </c>
    </row>
    <row r="393" spans="1:4" x14ac:dyDescent="0.25">
      <c r="A393" s="259" t="s">
        <v>1624</v>
      </c>
      <c r="B393" s="260" t="s">
        <v>1898</v>
      </c>
      <c r="C393" s="259" t="s">
        <v>2087</v>
      </c>
      <c r="D393" t="s">
        <v>1941</v>
      </c>
    </row>
    <row r="394" spans="1:4" x14ac:dyDescent="0.25">
      <c r="A394" s="259" t="s">
        <v>1625</v>
      </c>
      <c r="B394" s="260" t="s">
        <v>1898</v>
      </c>
      <c r="C394" s="259" t="s">
        <v>1626</v>
      </c>
      <c r="D394" t="s">
        <v>1941</v>
      </c>
    </row>
    <row r="395" spans="1:4" x14ac:dyDescent="0.25">
      <c r="A395" s="259" t="s">
        <v>1627</v>
      </c>
      <c r="B395" s="260" t="s">
        <v>1898</v>
      </c>
      <c r="C395" s="259" t="s">
        <v>1628</v>
      </c>
      <c r="D395" t="s">
        <v>1941</v>
      </c>
    </row>
    <row r="396" spans="1:4" x14ac:dyDescent="0.25">
      <c r="A396" s="259" t="s">
        <v>1629</v>
      </c>
      <c r="B396" s="260" t="s">
        <v>1898</v>
      </c>
      <c r="C396" s="259" t="s">
        <v>1105</v>
      </c>
      <c r="D396" t="s">
        <v>1941</v>
      </c>
    </row>
    <row r="397" spans="1:4" x14ac:dyDescent="0.25">
      <c r="A397" s="259" t="s">
        <v>1630</v>
      </c>
      <c r="B397" s="260" t="s">
        <v>1898</v>
      </c>
      <c r="C397" s="259" t="s">
        <v>1631</v>
      </c>
      <c r="D397" t="s">
        <v>1941</v>
      </c>
    </row>
    <row r="398" spans="1:4" x14ac:dyDescent="0.25">
      <c r="A398" s="259" t="s">
        <v>1632</v>
      </c>
      <c r="B398" s="260" t="s">
        <v>1898</v>
      </c>
      <c r="C398" s="259" t="s">
        <v>1633</v>
      </c>
      <c r="D398" t="s">
        <v>1941</v>
      </c>
    </row>
    <row r="399" spans="1:4" x14ac:dyDescent="0.25">
      <c r="A399" s="259" t="s">
        <v>1598</v>
      </c>
      <c r="B399" s="260" t="s">
        <v>1897</v>
      </c>
      <c r="C399" s="259" t="s">
        <v>1599</v>
      </c>
      <c r="D399" t="s">
        <v>1918</v>
      </c>
    </row>
    <row r="400" spans="1:4" x14ac:dyDescent="0.25">
      <c r="A400" s="259" t="s">
        <v>1600</v>
      </c>
      <c r="B400" s="260" t="s">
        <v>1897</v>
      </c>
      <c r="C400" s="259" t="s">
        <v>1601</v>
      </c>
      <c r="D400" t="s">
        <v>1918</v>
      </c>
    </row>
    <row r="401" spans="1:4" x14ac:dyDescent="0.25">
      <c r="A401" s="259" t="s">
        <v>1602</v>
      </c>
      <c r="B401" s="260" t="s">
        <v>1897</v>
      </c>
      <c r="C401" s="259" t="s">
        <v>1603</v>
      </c>
      <c r="D401" t="s">
        <v>1918</v>
      </c>
    </row>
    <row r="402" spans="1:4" x14ac:dyDescent="0.25">
      <c r="A402" s="259" t="s">
        <v>1551</v>
      </c>
      <c r="B402" s="260" t="s">
        <v>1891</v>
      </c>
      <c r="C402" s="259" t="s">
        <v>1552</v>
      </c>
      <c r="D402" t="s">
        <v>1918</v>
      </c>
    </row>
    <row r="403" spans="1:4" x14ac:dyDescent="0.25">
      <c r="A403" s="259" t="s">
        <v>1565</v>
      </c>
      <c r="B403" s="260" t="s">
        <v>1893</v>
      </c>
      <c r="C403" s="259" t="s">
        <v>1566</v>
      </c>
      <c r="D403" t="s">
        <v>1918</v>
      </c>
    </row>
    <row r="404" spans="1:4" x14ac:dyDescent="0.25">
      <c r="A404" s="259" t="s">
        <v>1567</v>
      </c>
      <c r="B404" s="260" t="s">
        <v>1893</v>
      </c>
      <c r="C404" s="259" t="s">
        <v>1568</v>
      </c>
      <c r="D404" t="s">
        <v>1918</v>
      </c>
    </row>
    <row r="405" spans="1:4" x14ac:dyDescent="0.25">
      <c r="A405" s="259" t="s">
        <v>1585</v>
      </c>
      <c r="B405" s="260" t="s">
        <v>1896</v>
      </c>
      <c r="C405" s="259" t="s">
        <v>1586</v>
      </c>
      <c r="D405" t="s">
        <v>1918</v>
      </c>
    </row>
    <row r="406" spans="1:4" x14ac:dyDescent="0.25">
      <c r="A406" s="259" t="s">
        <v>1587</v>
      </c>
      <c r="B406" s="260" t="s">
        <v>1896</v>
      </c>
      <c r="C406" s="259" t="s">
        <v>1070</v>
      </c>
      <c r="D406" t="s">
        <v>1918</v>
      </c>
    </row>
    <row r="407" spans="1:4" x14ac:dyDescent="0.25">
      <c r="A407" s="259" t="s">
        <v>486</v>
      </c>
      <c r="B407" s="260" t="s">
        <v>1748</v>
      </c>
      <c r="C407" s="259" t="s">
        <v>487</v>
      </c>
      <c r="D407" t="s">
        <v>1932</v>
      </c>
    </row>
    <row r="408" spans="1:4" x14ac:dyDescent="0.25">
      <c r="A408" s="259" t="s">
        <v>1065</v>
      </c>
      <c r="B408" s="260" t="s">
        <v>1812</v>
      </c>
      <c r="C408" s="259" t="s">
        <v>1066</v>
      </c>
      <c r="D408" t="s">
        <v>1925</v>
      </c>
    </row>
    <row r="409" spans="1:4" x14ac:dyDescent="0.25">
      <c r="A409" s="259" t="s">
        <v>903</v>
      </c>
      <c r="B409" s="260" t="s">
        <v>1782</v>
      </c>
      <c r="C409" s="259" t="s">
        <v>99</v>
      </c>
      <c r="D409" t="s">
        <v>1938</v>
      </c>
    </row>
    <row r="410" spans="1:4" x14ac:dyDescent="0.25">
      <c r="A410" s="259" t="s">
        <v>1471</v>
      </c>
      <c r="B410" s="260" t="s">
        <v>1889</v>
      </c>
      <c r="C410" s="259" t="s">
        <v>1472</v>
      </c>
      <c r="D410" t="s">
        <v>1921</v>
      </c>
    </row>
    <row r="411" spans="1:4" x14ac:dyDescent="0.25">
      <c r="A411" s="259" t="s">
        <v>1473</v>
      </c>
      <c r="B411" s="260" t="s">
        <v>1889</v>
      </c>
      <c r="C411" s="259" t="s">
        <v>1474</v>
      </c>
      <c r="D411" t="s">
        <v>1921</v>
      </c>
    </row>
    <row r="412" spans="1:4" x14ac:dyDescent="0.25">
      <c r="A412" s="259" t="s">
        <v>1475</v>
      </c>
      <c r="B412" s="260" t="s">
        <v>1889</v>
      </c>
      <c r="C412" s="259" t="s">
        <v>1476</v>
      </c>
      <c r="D412" t="s">
        <v>1921</v>
      </c>
    </row>
    <row r="413" spans="1:4" x14ac:dyDescent="0.25">
      <c r="A413" s="259" t="s">
        <v>1477</v>
      </c>
      <c r="B413" s="260" t="s">
        <v>1889</v>
      </c>
      <c r="C413" s="259" t="s">
        <v>1478</v>
      </c>
      <c r="D413" t="s">
        <v>1921</v>
      </c>
    </row>
    <row r="414" spans="1:4" x14ac:dyDescent="0.25">
      <c r="A414" s="259" t="s">
        <v>1479</v>
      </c>
      <c r="B414" s="260" t="s">
        <v>1889</v>
      </c>
      <c r="C414" s="259" t="s">
        <v>1480</v>
      </c>
      <c r="D414" t="s">
        <v>1921</v>
      </c>
    </row>
    <row r="415" spans="1:4" x14ac:dyDescent="0.25">
      <c r="A415" s="259" t="s">
        <v>1481</v>
      </c>
      <c r="B415" s="260" t="s">
        <v>1889</v>
      </c>
      <c r="C415" s="259" t="s">
        <v>1482</v>
      </c>
      <c r="D415" t="s">
        <v>1921</v>
      </c>
    </row>
    <row r="416" spans="1:4" x14ac:dyDescent="0.25">
      <c r="A416" s="259" t="s">
        <v>1483</v>
      </c>
      <c r="B416" s="260" t="s">
        <v>1889</v>
      </c>
      <c r="C416" s="259" t="s">
        <v>1484</v>
      </c>
      <c r="D416" t="s">
        <v>1921</v>
      </c>
    </row>
    <row r="417" spans="1:4" x14ac:dyDescent="0.25">
      <c r="A417" s="259" t="s">
        <v>1451</v>
      </c>
      <c r="B417" s="260" t="s">
        <v>1886</v>
      </c>
      <c r="C417" s="259" t="s">
        <v>2050</v>
      </c>
      <c r="D417" t="s">
        <v>1921</v>
      </c>
    </row>
    <row r="418" spans="1:4" x14ac:dyDescent="0.25">
      <c r="A418" s="259" t="s">
        <v>1452</v>
      </c>
      <c r="B418" s="260" t="s">
        <v>1887</v>
      </c>
      <c r="C418" s="259" t="s">
        <v>1453</v>
      </c>
      <c r="D418" t="s">
        <v>1921</v>
      </c>
    </row>
    <row r="419" spans="1:4" x14ac:dyDescent="0.25">
      <c r="A419" s="259" t="s">
        <v>402</v>
      </c>
      <c r="B419" s="260" t="s">
        <v>1734</v>
      </c>
      <c r="C419" s="259" t="s">
        <v>124</v>
      </c>
      <c r="D419" t="s">
        <v>1931</v>
      </c>
    </row>
    <row r="420" spans="1:4" x14ac:dyDescent="0.25">
      <c r="A420" s="259" t="s">
        <v>403</v>
      </c>
      <c r="B420" s="260" t="s">
        <v>1734</v>
      </c>
      <c r="C420" s="259" t="s">
        <v>404</v>
      </c>
      <c r="D420" t="s">
        <v>1931</v>
      </c>
    </row>
    <row r="421" spans="1:4" x14ac:dyDescent="0.25">
      <c r="A421" s="259" t="s">
        <v>405</v>
      </c>
      <c r="B421" s="260" t="s">
        <v>1734</v>
      </c>
      <c r="C421" s="259" t="s">
        <v>406</v>
      </c>
      <c r="D421" t="s">
        <v>1931</v>
      </c>
    </row>
    <row r="422" spans="1:4" x14ac:dyDescent="0.25">
      <c r="A422" s="259" t="s">
        <v>1456</v>
      </c>
      <c r="B422" s="260" t="s">
        <v>1889</v>
      </c>
      <c r="C422" s="259" t="s">
        <v>1457</v>
      </c>
      <c r="D422" t="s">
        <v>1921</v>
      </c>
    </row>
    <row r="423" spans="1:4" x14ac:dyDescent="0.25">
      <c r="A423" s="259" t="s">
        <v>904</v>
      </c>
      <c r="B423" s="260" t="s">
        <v>1782</v>
      </c>
      <c r="C423" s="259" t="s">
        <v>430</v>
      </c>
      <c r="D423" t="s">
        <v>1938</v>
      </c>
    </row>
    <row r="424" spans="1:4" x14ac:dyDescent="0.25">
      <c r="A424" s="259" t="s">
        <v>813</v>
      </c>
      <c r="B424" s="260" t="s">
        <v>1774</v>
      </c>
      <c r="C424" s="259" t="s">
        <v>814</v>
      </c>
      <c r="D424" t="s">
        <v>1927</v>
      </c>
    </row>
    <row r="425" spans="1:4" x14ac:dyDescent="0.25">
      <c r="A425" s="259" t="s">
        <v>871</v>
      </c>
      <c r="B425" s="260" t="s">
        <v>1780</v>
      </c>
      <c r="C425" s="259" t="s">
        <v>872</v>
      </c>
      <c r="D425" t="s">
        <v>1938</v>
      </c>
    </row>
    <row r="426" spans="1:4" x14ac:dyDescent="0.25">
      <c r="A426" s="259" t="s">
        <v>873</v>
      </c>
      <c r="B426" s="260" t="s">
        <v>1780</v>
      </c>
      <c r="C426" s="259" t="s">
        <v>874</v>
      </c>
      <c r="D426" t="s">
        <v>1938</v>
      </c>
    </row>
    <row r="427" spans="1:4" x14ac:dyDescent="0.25">
      <c r="A427" s="259" t="s">
        <v>1138</v>
      </c>
      <c r="B427" s="259" t="s">
        <v>1827</v>
      </c>
      <c r="C427" s="259" t="s">
        <v>179</v>
      </c>
      <c r="D427" t="s">
        <v>1919</v>
      </c>
    </row>
    <row r="428" spans="1:4" x14ac:dyDescent="0.25">
      <c r="A428" s="259" t="s">
        <v>965</v>
      </c>
      <c r="B428" s="260" t="s">
        <v>1784</v>
      </c>
      <c r="C428" s="259" t="s">
        <v>966</v>
      </c>
      <c r="D428" t="s">
        <v>1926</v>
      </c>
    </row>
    <row r="429" spans="1:4" x14ac:dyDescent="0.25">
      <c r="A429" s="259" t="s">
        <v>1553</v>
      </c>
      <c r="B429" s="260" t="s">
        <v>1891</v>
      </c>
      <c r="C429" s="259" t="s">
        <v>1554</v>
      </c>
      <c r="D429" t="s">
        <v>1918</v>
      </c>
    </row>
    <row r="430" spans="1:4" x14ac:dyDescent="0.25">
      <c r="A430" s="259" t="s">
        <v>1518</v>
      </c>
      <c r="B430" s="260" t="s">
        <v>1890</v>
      </c>
      <c r="C430" s="259" t="s">
        <v>1519</v>
      </c>
      <c r="D430" t="s">
        <v>1920</v>
      </c>
    </row>
    <row r="431" spans="1:4" x14ac:dyDescent="0.25">
      <c r="A431" s="259" t="s">
        <v>1520</v>
      </c>
      <c r="B431" s="260" t="s">
        <v>1890</v>
      </c>
      <c r="C431" s="259" t="s">
        <v>97</v>
      </c>
      <c r="D431" t="s">
        <v>1920</v>
      </c>
    </row>
    <row r="432" spans="1:4" x14ac:dyDescent="0.25">
      <c r="A432" s="259" t="s">
        <v>1521</v>
      </c>
      <c r="B432" s="260" t="s">
        <v>1890</v>
      </c>
      <c r="C432" s="259" t="s">
        <v>1522</v>
      </c>
      <c r="D432" t="s">
        <v>1920</v>
      </c>
    </row>
    <row r="433" spans="1:4" x14ac:dyDescent="0.25">
      <c r="A433" s="259" t="s">
        <v>594</v>
      </c>
      <c r="B433" s="260" t="s">
        <v>1762</v>
      </c>
      <c r="C433" s="259" t="s">
        <v>595</v>
      </c>
      <c r="D433" t="s">
        <v>1930</v>
      </c>
    </row>
    <row r="434" spans="1:4" x14ac:dyDescent="0.25">
      <c r="A434" s="259" t="s">
        <v>664</v>
      </c>
      <c r="B434" s="260" t="s">
        <v>1766</v>
      </c>
      <c r="C434" s="259" t="s">
        <v>665</v>
      </c>
      <c r="D434" t="s">
        <v>2094</v>
      </c>
    </row>
    <row r="435" spans="1:4" x14ac:dyDescent="0.25">
      <c r="A435" s="259" t="s">
        <v>448</v>
      </c>
      <c r="B435" s="260" t="s">
        <v>1736</v>
      </c>
      <c r="C435" s="259" t="s">
        <v>449</v>
      </c>
      <c r="D435" t="s">
        <v>1932</v>
      </c>
    </row>
    <row r="436" spans="1:4" x14ac:dyDescent="0.25">
      <c r="A436" s="259" t="s">
        <v>1555</v>
      </c>
      <c r="B436" s="260" t="s">
        <v>1891</v>
      </c>
      <c r="C436" s="259" t="s">
        <v>1556</v>
      </c>
      <c r="D436" t="s">
        <v>1918</v>
      </c>
    </row>
    <row r="437" spans="1:4" x14ac:dyDescent="0.25">
      <c r="A437" s="259" t="s">
        <v>1523</v>
      </c>
      <c r="B437" s="260" t="s">
        <v>1890</v>
      </c>
      <c r="C437" s="259" t="s">
        <v>1524</v>
      </c>
      <c r="D437" t="s">
        <v>1920</v>
      </c>
    </row>
    <row r="438" spans="1:4" x14ac:dyDescent="0.25">
      <c r="A438" s="259" t="s">
        <v>1525</v>
      </c>
      <c r="B438" s="260" t="s">
        <v>1890</v>
      </c>
      <c r="C438" s="259" t="s">
        <v>99</v>
      </c>
      <c r="D438" t="s">
        <v>1920</v>
      </c>
    </row>
    <row r="439" spans="1:4" x14ac:dyDescent="0.25">
      <c r="A439" s="259" t="s">
        <v>1148</v>
      </c>
      <c r="B439" s="260" t="s">
        <v>1828</v>
      </c>
      <c r="C439" s="259" t="s">
        <v>1149</v>
      </c>
      <c r="D439" t="s">
        <v>2094</v>
      </c>
    </row>
    <row r="440" spans="1:4" x14ac:dyDescent="0.25">
      <c r="A440" s="259" t="s">
        <v>666</v>
      </c>
      <c r="B440" s="260" t="s">
        <v>1766</v>
      </c>
      <c r="C440" s="259" t="s">
        <v>667</v>
      </c>
      <c r="D440" t="s">
        <v>2094</v>
      </c>
    </row>
    <row r="441" spans="1:4" x14ac:dyDescent="0.25">
      <c r="A441" s="259" t="s">
        <v>925</v>
      </c>
      <c r="B441" s="260" t="s">
        <v>1783</v>
      </c>
      <c r="C441" s="259" t="s">
        <v>926</v>
      </c>
      <c r="D441" t="s">
        <v>1924</v>
      </c>
    </row>
    <row r="442" spans="1:4" x14ac:dyDescent="0.25">
      <c r="A442" s="259" t="s">
        <v>1150</v>
      </c>
      <c r="B442" s="260" t="s">
        <v>1828</v>
      </c>
      <c r="C442" s="259" t="s">
        <v>1151</v>
      </c>
      <c r="D442" t="s">
        <v>2094</v>
      </c>
    </row>
    <row r="443" spans="1:4" x14ac:dyDescent="0.25">
      <c r="A443" s="259" t="s">
        <v>596</v>
      </c>
      <c r="B443" s="260" t="s">
        <v>1762</v>
      </c>
      <c r="C443" s="259" t="s">
        <v>597</v>
      </c>
      <c r="D443" t="s">
        <v>1930</v>
      </c>
    </row>
    <row r="444" spans="1:4" x14ac:dyDescent="0.25">
      <c r="A444" s="259" t="s">
        <v>1415</v>
      </c>
      <c r="B444" s="260" t="s">
        <v>1885</v>
      </c>
      <c r="C444" s="259" t="s">
        <v>1416</v>
      </c>
      <c r="D444" t="s">
        <v>1937</v>
      </c>
    </row>
    <row r="445" spans="1:4" x14ac:dyDescent="0.25">
      <c r="A445" s="259" t="s">
        <v>1417</v>
      </c>
      <c r="B445" s="260" t="s">
        <v>1885</v>
      </c>
      <c r="C445" s="259" t="s">
        <v>1418</v>
      </c>
      <c r="D445" t="s">
        <v>1937</v>
      </c>
    </row>
    <row r="446" spans="1:4" x14ac:dyDescent="0.25">
      <c r="A446" s="259" t="s">
        <v>472</v>
      </c>
      <c r="B446" s="260" t="s">
        <v>1744</v>
      </c>
      <c r="C446" s="259" t="s">
        <v>473</v>
      </c>
      <c r="D446" t="s">
        <v>1932</v>
      </c>
    </row>
    <row r="447" spans="1:4" x14ac:dyDescent="0.25">
      <c r="A447" s="259" t="s">
        <v>488</v>
      </c>
      <c r="B447" s="260" t="s">
        <v>1748</v>
      </c>
      <c r="C447" s="259" t="s">
        <v>489</v>
      </c>
      <c r="D447" t="s">
        <v>1932</v>
      </c>
    </row>
    <row r="448" spans="1:4" x14ac:dyDescent="0.25">
      <c r="A448" s="259" t="s">
        <v>598</v>
      </c>
      <c r="B448" s="260" t="s">
        <v>1762</v>
      </c>
      <c r="C448" s="259" t="s">
        <v>599</v>
      </c>
      <c r="D448" t="s">
        <v>1930</v>
      </c>
    </row>
    <row r="449" spans="1:4" x14ac:dyDescent="0.25">
      <c r="A449" s="259" t="s">
        <v>338</v>
      </c>
      <c r="B449" s="260" t="s">
        <v>1726</v>
      </c>
      <c r="C449" s="259" t="s">
        <v>339</v>
      </c>
      <c r="D449" t="s">
        <v>1933</v>
      </c>
    </row>
    <row r="450" spans="1:4" x14ac:dyDescent="0.25">
      <c r="A450" s="259" t="s">
        <v>1634</v>
      </c>
      <c r="B450" s="260" t="s">
        <v>1898</v>
      </c>
      <c r="C450" s="259" t="s">
        <v>1635</v>
      </c>
      <c r="D450" t="s">
        <v>1941</v>
      </c>
    </row>
    <row r="451" spans="1:4" x14ac:dyDescent="0.25">
      <c r="A451" s="259" t="s">
        <v>1272</v>
      </c>
      <c r="B451" s="260" t="s">
        <v>1835</v>
      </c>
      <c r="C451" s="259" t="s">
        <v>1155</v>
      </c>
      <c r="D451" t="s">
        <v>1917</v>
      </c>
    </row>
    <row r="452" spans="1:4" x14ac:dyDescent="0.25">
      <c r="A452" s="259" t="s">
        <v>1200</v>
      </c>
      <c r="B452" s="260" t="s">
        <v>1829</v>
      </c>
      <c r="C452" s="259" t="s">
        <v>1201</v>
      </c>
      <c r="D452" t="s">
        <v>1923</v>
      </c>
    </row>
    <row r="453" spans="1:4" x14ac:dyDescent="0.25">
      <c r="A453" s="259" t="s">
        <v>875</v>
      </c>
      <c r="B453" s="260" t="s">
        <v>1780</v>
      </c>
      <c r="C453" s="259" t="s">
        <v>876</v>
      </c>
      <c r="D453" t="s">
        <v>1938</v>
      </c>
    </row>
    <row r="454" spans="1:4" x14ac:dyDescent="0.25">
      <c r="A454" s="259" t="s">
        <v>1526</v>
      </c>
      <c r="B454" s="260" t="s">
        <v>1890</v>
      </c>
      <c r="C454" s="259" t="s">
        <v>744</v>
      </c>
      <c r="D454" t="s">
        <v>1920</v>
      </c>
    </row>
    <row r="455" spans="1:4" x14ac:dyDescent="0.25">
      <c r="A455" s="259" t="s">
        <v>727</v>
      </c>
      <c r="B455" s="260" t="s">
        <v>1768</v>
      </c>
      <c r="C455" s="259" t="s">
        <v>728</v>
      </c>
      <c r="D455" t="s">
        <v>1918</v>
      </c>
    </row>
    <row r="456" spans="1:4" x14ac:dyDescent="0.25">
      <c r="A456" s="259" t="s">
        <v>1485</v>
      </c>
      <c r="B456" s="260" t="s">
        <v>1889</v>
      </c>
      <c r="C456" s="259" t="s">
        <v>1486</v>
      </c>
      <c r="D456" t="s">
        <v>1921</v>
      </c>
    </row>
    <row r="457" spans="1:4" x14ac:dyDescent="0.25">
      <c r="A457" s="259" t="s">
        <v>834</v>
      </c>
      <c r="B457" s="260" t="s">
        <v>1776</v>
      </c>
      <c r="C457" s="259" t="s">
        <v>835</v>
      </c>
      <c r="D457" t="s">
        <v>1927</v>
      </c>
    </row>
    <row r="458" spans="1:4" x14ac:dyDescent="0.25">
      <c r="A458" s="259" t="s">
        <v>1527</v>
      </c>
      <c r="B458" s="260" t="s">
        <v>1890</v>
      </c>
      <c r="C458" s="259" t="s">
        <v>1528</v>
      </c>
      <c r="D458" t="s">
        <v>1920</v>
      </c>
    </row>
    <row r="459" spans="1:4" x14ac:dyDescent="0.25">
      <c r="A459" s="259" t="s">
        <v>1235</v>
      </c>
      <c r="B459" s="260" t="s">
        <v>1830</v>
      </c>
      <c r="C459" s="259" t="s">
        <v>1236</v>
      </c>
      <c r="D459" t="s">
        <v>1923</v>
      </c>
    </row>
    <row r="460" spans="1:4" x14ac:dyDescent="0.25">
      <c r="A460" s="259" t="s">
        <v>1152</v>
      </c>
      <c r="B460" s="260" t="s">
        <v>1828</v>
      </c>
      <c r="C460" s="259" t="s">
        <v>305</v>
      </c>
      <c r="D460" t="s">
        <v>2094</v>
      </c>
    </row>
    <row r="461" spans="1:4" x14ac:dyDescent="0.25">
      <c r="A461" s="259" t="s">
        <v>649</v>
      </c>
      <c r="B461" s="260" t="s">
        <v>1765</v>
      </c>
      <c r="C461" s="259" t="s">
        <v>650</v>
      </c>
      <c r="D461" t="s">
        <v>1930</v>
      </c>
    </row>
    <row r="462" spans="1:4" x14ac:dyDescent="0.25">
      <c r="A462" s="259" t="s">
        <v>458</v>
      </c>
      <c r="B462" s="260" t="s">
        <v>1741</v>
      </c>
      <c r="C462" s="259" t="s">
        <v>114</v>
      </c>
      <c r="D462" t="s">
        <v>1932</v>
      </c>
    </row>
    <row r="463" spans="1:4" x14ac:dyDescent="0.25">
      <c r="A463" s="259" t="s">
        <v>243</v>
      </c>
      <c r="B463" s="260" t="s">
        <v>1720</v>
      </c>
      <c r="C463" s="259" t="s">
        <v>244</v>
      </c>
      <c r="D463" t="s">
        <v>1928</v>
      </c>
    </row>
    <row r="464" spans="1:4" x14ac:dyDescent="0.25">
      <c r="A464" s="259" t="s">
        <v>454</v>
      </c>
      <c r="B464" s="260" t="s">
        <v>1739</v>
      </c>
      <c r="C464" s="259" t="s">
        <v>455</v>
      </c>
      <c r="D464" t="s">
        <v>1932</v>
      </c>
    </row>
    <row r="465" spans="1:4" x14ac:dyDescent="0.25">
      <c r="A465" s="263" t="s">
        <v>435</v>
      </c>
      <c r="B465" s="260" t="s">
        <v>1735</v>
      </c>
      <c r="C465" s="259" t="s">
        <v>436</v>
      </c>
      <c r="D465" t="s">
        <v>1931</v>
      </c>
    </row>
    <row r="466" spans="1:4" x14ac:dyDescent="0.25">
      <c r="A466" s="259" t="s">
        <v>548</v>
      </c>
      <c r="B466" s="260" t="s">
        <v>1667</v>
      </c>
      <c r="C466" s="259" t="s">
        <v>549</v>
      </c>
      <c r="D466" t="s">
        <v>1929</v>
      </c>
    </row>
    <row r="467" spans="1:4" x14ac:dyDescent="0.25">
      <c r="A467" s="259" t="s">
        <v>1118</v>
      </c>
      <c r="B467" s="260" t="s">
        <v>1821</v>
      </c>
      <c r="C467" s="259" t="s">
        <v>1119</v>
      </c>
      <c r="D467" t="s">
        <v>1919</v>
      </c>
    </row>
    <row r="468" spans="1:4" x14ac:dyDescent="0.25">
      <c r="A468" s="259" t="s">
        <v>927</v>
      </c>
      <c r="B468" s="260" t="s">
        <v>1783</v>
      </c>
      <c r="C468" s="259" t="s">
        <v>473</v>
      </c>
      <c r="D468" t="s">
        <v>1924</v>
      </c>
    </row>
    <row r="469" spans="1:4" x14ac:dyDescent="0.25">
      <c r="A469" s="259" t="s">
        <v>1366</v>
      </c>
      <c r="B469" s="260" t="s">
        <v>1868</v>
      </c>
      <c r="C469" s="259" t="s">
        <v>1367</v>
      </c>
      <c r="D469" t="s">
        <v>1936</v>
      </c>
    </row>
    <row r="470" spans="1:4" x14ac:dyDescent="0.25">
      <c r="A470" s="259" t="s">
        <v>1458</v>
      </c>
      <c r="B470" s="260" t="s">
        <v>1889</v>
      </c>
      <c r="C470" s="259" t="s">
        <v>1459</v>
      </c>
      <c r="D470" t="s">
        <v>1921</v>
      </c>
    </row>
    <row r="471" spans="1:4" x14ac:dyDescent="0.25">
      <c r="A471" s="259" t="s">
        <v>323</v>
      </c>
      <c r="B471" s="260" t="s">
        <v>1725</v>
      </c>
      <c r="C471" s="259" t="s">
        <v>324</v>
      </c>
      <c r="D471" t="s">
        <v>1933</v>
      </c>
    </row>
    <row r="472" spans="1:4" x14ac:dyDescent="0.25">
      <c r="A472" s="259" t="s">
        <v>1338</v>
      </c>
      <c r="B472" s="260" t="s">
        <v>1860</v>
      </c>
      <c r="C472" s="259" t="s">
        <v>1339</v>
      </c>
      <c r="D472" t="s">
        <v>1934</v>
      </c>
    </row>
    <row r="473" spans="1:4" x14ac:dyDescent="0.25">
      <c r="A473" s="259" t="s">
        <v>392</v>
      </c>
      <c r="B473" s="260" t="s">
        <v>1733</v>
      </c>
      <c r="C473" s="259" t="s">
        <v>393</v>
      </c>
      <c r="D473" t="s">
        <v>1939</v>
      </c>
    </row>
    <row r="474" spans="1:4" x14ac:dyDescent="0.25">
      <c r="A474" s="259" t="s">
        <v>651</v>
      </c>
      <c r="B474" s="260" t="s">
        <v>1765</v>
      </c>
      <c r="C474" s="259" t="s">
        <v>652</v>
      </c>
      <c r="D474" t="s">
        <v>1930</v>
      </c>
    </row>
    <row r="475" spans="1:4" x14ac:dyDescent="0.25">
      <c r="A475" s="259" t="s">
        <v>1202</v>
      </c>
      <c r="B475" s="260" t="s">
        <v>1829</v>
      </c>
      <c r="C475" s="259" t="s">
        <v>122</v>
      </c>
      <c r="D475" t="s">
        <v>1923</v>
      </c>
    </row>
    <row r="476" spans="1:4" x14ac:dyDescent="0.25">
      <c r="A476" s="259" t="s">
        <v>884</v>
      </c>
      <c r="B476" s="260" t="s">
        <v>1781</v>
      </c>
      <c r="C476" s="259" t="s">
        <v>885</v>
      </c>
      <c r="D476" t="s">
        <v>1938</v>
      </c>
    </row>
    <row r="477" spans="1:4" x14ac:dyDescent="0.25">
      <c r="A477" s="259" t="s">
        <v>1028</v>
      </c>
      <c r="B477" s="260" t="s">
        <v>1784</v>
      </c>
      <c r="C477" s="259" t="s">
        <v>1029</v>
      </c>
      <c r="D477" t="s">
        <v>1922</v>
      </c>
    </row>
    <row r="478" spans="1:4" x14ac:dyDescent="0.25">
      <c r="A478" s="259" t="s">
        <v>905</v>
      </c>
      <c r="B478" s="260" t="s">
        <v>1782</v>
      </c>
      <c r="C478" s="259" t="s">
        <v>906</v>
      </c>
      <c r="D478" t="s">
        <v>1938</v>
      </c>
    </row>
    <row r="479" spans="1:4" x14ac:dyDescent="0.25">
      <c r="A479" s="259" t="s">
        <v>1487</v>
      </c>
      <c r="B479" s="260" t="s">
        <v>1889</v>
      </c>
      <c r="C479" s="259" t="s">
        <v>1488</v>
      </c>
      <c r="D479" t="s">
        <v>1921</v>
      </c>
    </row>
    <row r="480" spans="1:4" x14ac:dyDescent="0.25">
      <c r="A480" s="259" t="s">
        <v>1419</v>
      </c>
      <c r="B480" s="260" t="s">
        <v>1885</v>
      </c>
      <c r="C480" s="259" t="s">
        <v>1420</v>
      </c>
      <c r="D480" t="s">
        <v>1937</v>
      </c>
    </row>
    <row r="481" spans="1:4" x14ac:dyDescent="0.25">
      <c r="A481" s="263" t="s">
        <v>1636</v>
      </c>
      <c r="B481" s="260" t="s">
        <v>1898</v>
      </c>
      <c r="C481" s="259" t="s">
        <v>1440</v>
      </c>
      <c r="D481" t="s">
        <v>1941</v>
      </c>
    </row>
    <row r="482" spans="1:4" x14ac:dyDescent="0.25">
      <c r="A482" s="259" t="s">
        <v>407</v>
      </c>
      <c r="B482" s="260" t="s">
        <v>1734</v>
      </c>
      <c r="C482" s="259" t="s">
        <v>408</v>
      </c>
      <c r="D482" t="s">
        <v>1931</v>
      </c>
    </row>
    <row r="483" spans="1:4" x14ac:dyDescent="0.25">
      <c r="A483" s="259" t="s">
        <v>600</v>
      </c>
      <c r="B483" s="260" t="s">
        <v>1762</v>
      </c>
      <c r="C483" s="259" t="s">
        <v>601</v>
      </c>
      <c r="D483" t="s">
        <v>1930</v>
      </c>
    </row>
    <row r="484" spans="1:4" x14ac:dyDescent="0.25">
      <c r="A484" s="259" t="s">
        <v>668</v>
      </c>
      <c r="B484" s="260" t="s">
        <v>1766</v>
      </c>
      <c r="C484" s="259" t="s">
        <v>669</v>
      </c>
      <c r="D484" t="s">
        <v>2094</v>
      </c>
    </row>
    <row r="485" spans="1:4" x14ac:dyDescent="0.25">
      <c r="A485" s="259" t="s">
        <v>1153</v>
      </c>
      <c r="B485" s="260" t="s">
        <v>1828</v>
      </c>
      <c r="C485" s="259" t="s">
        <v>1154</v>
      </c>
      <c r="D485" t="s">
        <v>2094</v>
      </c>
    </row>
    <row r="486" spans="1:4" x14ac:dyDescent="0.25">
      <c r="A486" s="259" t="s">
        <v>480</v>
      </c>
      <c r="B486" s="260" t="s">
        <v>1747</v>
      </c>
      <c r="C486" s="259" t="s">
        <v>481</v>
      </c>
      <c r="D486" t="s">
        <v>1932</v>
      </c>
    </row>
    <row r="487" spans="1:4" x14ac:dyDescent="0.25">
      <c r="A487" s="259" t="s">
        <v>550</v>
      </c>
      <c r="B487" s="260" t="s">
        <v>1667</v>
      </c>
      <c r="C487" s="259" t="s">
        <v>551</v>
      </c>
      <c r="D487" t="s">
        <v>1929</v>
      </c>
    </row>
    <row r="488" spans="1:4" x14ac:dyDescent="0.25">
      <c r="A488" s="263" t="s">
        <v>1401</v>
      </c>
      <c r="B488" s="264" t="s">
        <v>1883</v>
      </c>
      <c r="C488" s="263" t="s">
        <v>1402</v>
      </c>
      <c r="D488" t="s">
        <v>1936</v>
      </c>
    </row>
    <row r="489" spans="1:4" x14ac:dyDescent="0.25">
      <c r="A489" s="259" t="s">
        <v>967</v>
      </c>
      <c r="B489" s="260" t="s">
        <v>1784</v>
      </c>
      <c r="C489" s="259" t="s">
        <v>968</v>
      </c>
      <c r="D489" t="s">
        <v>1922</v>
      </c>
    </row>
    <row r="490" spans="1:4" x14ac:dyDescent="0.25">
      <c r="A490" s="259" t="s">
        <v>1384</v>
      </c>
      <c r="B490" s="260" t="s">
        <v>1876</v>
      </c>
      <c r="C490" s="259" t="s">
        <v>114</v>
      </c>
      <c r="D490" t="s">
        <v>1936</v>
      </c>
    </row>
    <row r="491" spans="1:4" x14ac:dyDescent="0.25">
      <c r="A491" s="259" t="s">
        <v>1360</v>
      </c>
      <c r="B491" s="260" t="s">
        <v>1865</v>
      </c>
      <c r="C491" s="259" t="s">
        <v>114</v>
      </c>
      <c r="D491" t="s">
        <v>1936</v>
      </c>
    </row>
    <row r="492" spans="1:4" x14ac:dyDescent="0.25">
      <c r="A492" s="259" t="s">
        <v>999</v>
      </c>
      <c r="B492" s="260" t="s">
        <v>1791</v>
      </c>
      <c r="C492" s="259" t="s">
        <v>1000</v>
      </c>
      <c r="D492" t="s">
        <v>1936</v>
      </c>
    </row>
    <row r="493" spans="1:4" x14ac:dyDescent="0.25">
      <c r="A493" s="259" t="s">
        <v>325</v>
      </c>
      <c r="B493" s="260" t="s">
        <v>1725</v>
      </c>
      <c r="C493" s="259" t="s">
        <v>326</v>
      </c>
      <c r="D493" t="s">
        <v>1933</v>
      </c>
    </row>
    <row r="494" spans="1:4" x14ac:dyDescent="0.25">
      <c r="A494" s="259" t="s">
        <v>792</v>
      </c>
      <c r="B494" s="260" t="s">
        <v>2060</v>
      </c>
      <c r="C494" s="259" t="s">
        <v>793</v>
      </c>
      <c r="D494" t="s">
        <v>2093</v>
      </c>
    </row>
    <row r="495" spans="1:4" x14ac:dyDescent="0.25">
      <c r="A495" s="263" t="s">
        <v>409</v>
      </c>
      <c r="B495" s="260" t="s">
        <v>1734</v>
      </c>
      <c r="C495" s="259" t="s">
        <v>410</v>
      </c>
      <c r="D495" t="s">
        <v>1931</v>
      </c>
    </row>
    <row r="496" spans="1:4" x14ac:dyDescent="0.25">
      <c r="A496" s="263" t="s">
        <v>1340</v>
      </c>
      <c r="B496" s="264" t="s">
        <v>1860</v>
      </c>
      <c r="C496" s="263" t="s">
        <v>1341</v>
      </c>
      <c r="D496" t="s">
        <v>1934</v>
      </c>
    </row>
    <row r="497" spans="1:4" x14ac:dyDescent="0.25">
      <c r="A497" s="259" t="s">
        <v>1529</v>
      </c>
      <c r="B497" s="260" t="s">
        <v>1890</v>
      </c>
      <c r="C497" s="259" t="s">
        <v>1286</v>
      </c>
      <c r="D497" t="s">
        <v>1920</v>
      </c>
    </row>
    <row r="498" spans="1:4" x14ac:dyDescent="0.25">
      <c r="A498" s="259" t="s">
        <v>259</v>
      </c>
      <c r="B498" s="260" t="s">
        <v>1721</v>
      </c>
      <c r="C498" s="259" t="s">
        <v>260</v>
      </c>
      <c r="D498" t="s">
        <v>1928</v>
      </c>
    </row>
    <row r="499" spans="1:4" x14ac:dyDescent="0.25">
      <c r="A499" s="259" t="s">
        <v>474</v>
      </c>
      <c r="B499" s="260" t="s">
        <v>1744</v>
      </c>
      <c r="C499" s="259" t="s">
        <v>181</v>
      </c>
      <c r="D499" t="s">
        <v>1932</v>
      </c>
    </row>
    <row r="500" spans="1:4" x14ac:dyDescent="0.25">
      <c r="A500" s="259" t="s">
        <v>100</v>
      </c>
      <c r="B500" s="260" t="s">
        <v>1670</v>
      </c>
      <c r="C500" s="259" t="s">
        <v>101</v>
      </c>
      <c r="D500" t="s">
        <v>1916</v>
      </c>
    </row>
    <row r="501" spans="1:4" x14ac:dyDescent="0.25">
      <c r="A501" s="259" t="s">
        <v>111</v>
      </c>
      <c r="B501" s="260" t="s">
        <v>1671</v>
      </c>
      <c r="C501" s="259" t="s">
        <v>95</v>
      </c>
      <c r="D501" t="s">
        <v>1916</v>
      </c>
    </row>
    <row r="502" spans="1:4" x14ac:dyDescent="0.25">
      <c r="A502" s="259" t="s">
        <v>112</v>
      </c>
      <c r="B502" s="260" t="s">
        <v>1672</v>
      </c>
      <c r="C502" s="259" t="s">
        <v>95</v>
      </c>
      <c r="D502" t="s">
        <v>1916</v>
      </c>
    </row>
    <row r="503" spans="1:4" x14ac:dyDescent="0.25">
      <c r="A503" s="259" t="s">
        <v>115</v>
      </c>
      <c r="B503" s="260" t="s">
        <v>1673</v>
      </c>
      <c r="C503" s="259" t="s">
        <v>116</v>
      </c>
      <c r="D503" t="s">
        <v>1916</v>
      </c>
    </row>
    <row r="504" spans="1:4" x14ac:dyDescent="0.25">
      <c r="A504" s="259" t="s">
        <v>117</v>
      </c>
      <c r="B504" s="260" t="s">
        <v>1674</v>
      </c>
      <c r="C504" s="259" t="s">
        <v>118</v>
      </c>
      <c r="D504" t="s">
        <v>1916</v>
      </c>
    </row>
    <row r="505" spans="1:4" x14ac:dyDescent="0.25">
      <c r="A505" s="259" t="s">
        <v>121</v>
      </c>
      <c r="B505" s="260" t="s">
        <v>1675</v>
      </c>
      <c r="C505" s="259" t="s">
        <v>122</v>
      </c>
      <c r="D505" t="s">
        <v>1916</v>
      </c>
    </row>
    <row r="506" spans="1:4" x14ac:dyDescent="0.25">
      <c r="A506" s="259" t="s">
        <v>123</v>
      </c>
      <c r="B506" s="260" t="s">
        <v>1675</v>
      </c>
      <c r="C506" s="259" t="s">
        <v>124</v>
      </c>
      <c r="D506" t="s">
        <v>1916</v>
      </c>
    </row>
    <row r="507" spans="1:4" x14ac:dyDescent="0.25">
      <c r="A507" s="259" t="s">
        <v>1101</v>
      </c>
      <c r="B507" s="260" t="s">
        <v>1815</v>
      </c>
      <c r="C507" s="259" t="s">
        <v>95</v>
      </c>
      <c r="D507" t="s">
        <v>1919</v>
      </c>
    </row>
    <row r="508" spans="1:4" x14ac:dyDescent="0.25">
      <c r="A508" s="259" t="s">
        <v>139</v>
      </c>
      <c r="B508" s="260" t="s">
        <v>1677</v>
      </c>
      <c r="C508" s="259" t="s">
        <v>140</v>
      </c>
      <c r="D508" t="s">
        <v>1916</v>
      </c>
    </row>
    <row r="509" spans="1:4" x14ac:dyDescent="0.25">
      <c r="A509" s="259" t="s">
        <v>1102</v>
      </c>
      <c r="B509" s="260" t="s">
        <v>2054</v>
      </c>
      <c r="C509" s="259" t="s">
        <v>1103</v>
      </c>
      <c r="D509" t="s">
        <v>1919</v>
      </c>
    </row>
    <row r="510" spans="1:4" x14ac:dyDescent="0.25">
      <c r="A510" s="259" t="s">
        <v>141</v>
      </c>
      <c r="B510" s="260" t="s">
        <v>1678</v>
      </c>
      <c r="C510" s="259" t="s">
        <v>95</v>
      </c>
      <c r="D510" t="s">
        <v>1916</v>
      </c>
    </row>
    <row r="511" spans="1:4" x14ac:dyDescent="0.25">
      <c r="A511" s="259" t="s">
        <v>147</v>
      </c>
      <c r="B511" s="260" t="s">
        <v>1682</v>
      </c>
      <c r="C511" s="259" t="s">
        <v>148</v>
      </c>
      <c r="D511" t="s">
        <v>1916</v>
      </c>
    </row>
    <row r="512" spans="1:4" x14ac:dyDescent="0.25">
      <c r="A512" s="259" t="s">
        <v>151</v>
      </c>
      <c r="B512" s="260" t="s">
        <v>1683</v>
      </c>
      <c r="C512" s="259" t="s">
        <v>152</v>
      </c>
      <c r="D512" t="s">
        <v>1916</v>
      </c>
    </row>
    <row r="513" spans="1:4" x14ac:dyDescent="0.25">
      <c r="A513" s="259" t="s">
        <v>163</v>
      </c>
      <c r="B513" s="260" t="s">
        <v>1685</v>
      </c>
      <c r="C513" s="259" t="s">
        <v>95</v>
      </c>
      <c r="D513" t="s">
        <v>1916</v>
      </c>
    </row>
    <row r="514" spans="1:4" x14ac:dyDescent="0.25">
      <c r="A514" s="259" t="s">
        <v>928</v>
      </c>
      <c r="B514" s="260" t="s">
        <v>1783</v>
      </c>
      <c r="C514" s="259" t="s">
        <v>539</v>
      </c>
      <c r="D514" t="s">
        <v>1924</v>
      </c>
    </row>
    <row r="515" spans="1:4" x14ac:dyDescent="0.25">
      <c r="A515" s="259" t="s">
        <v>929</v>
      </c>
      <c r="B515" s="260" t="s">
        <v>1783</v>
      </c>
      <c r="C515" s="259" t="s">
        <v>930</v>
      </c>
      <c r="D515" t="s">
        <v>1924</v>
      </c>
    </row>
    <row r="516" spans="1:4" x14ac:dyDescent="0.25">
      <c r="A516" s="259" t="s">
        <v>931</v>
      </c>
      <c r="B516" s="260" t="s">
        <v>1783</v>
      </c>
      <c r="C516" s="259" t="s">
        <v>124</v>
      </c>
      <c r="D516" t="s">
        <v>1924</v>
      </c>
    </row>
    <row r="517" spans="1:4" x14ac:dyDescent="0.25">
      <c r="A517" s="259" t="s">
        <v>932</v>
      </c>
      <c r="B517" s="260" t="s">
        <v>1783</v>
      </c>
      <c r="C517" s="259" t="s">
        <v>784</v>
      </c>
      <c r="D517" t="s">
        <v>1924</v>
      </c>
    </row>
    <row r="518" spans="1:4" x14ac:dyDescent="0.25">
      <c r="A518" s="259" t="s">
        <v>933</v>
      </c>
      <c r="B518" s="260" t="s">
        <v>1783</v>
      </c>
      <c r="C518" s="259" t="s">
        <v>934</v>
      </c>
      <c r="D518" t="s">
        <v>1924</v>
      </c>
    </row>
    <row r="519" spans="1:4" x14ac:dyDescent="0.25">
      <c r="A519" s="259" t="s">
        <v>164</v>
      </c>
      <c r="B519" s="260" t="s">
        <v>1686</v>
      </c>
      <c r="C519" s="259" t="s">
        <v>165</v>
      </c>
      <c r="D519" t="s">
        <v>1916</v>
      </c>
    </row>
    <row r="520" spans="1:4" x14ac:dyDescent="0.25">
      <c r="A520" s="259" t="s">
        <v>1127</v>
      </c>
      <c r="B520" s="260" t="s">
        <v>1825</v>
      </c>
      <c r="C520" s="259" t="s">
        <v>95</v>
      </c>
      <c r="D520" t="s">
        <v>1919</v>
      </c>
    </row>
    <row r="521" spans="1:4" x14ac:dyDescent="0.25">
      <c r="A521" s="259" t="s">
        <v>969</v>
      </c>
      <c r="B521" s="260" t="s">
        <v>1784</v>
      </c>
      <c r="C521" s="259" t="s">
        <v>970</v>
      </c>
      <c r="D521" t="s">
        <v>1926</v>
      </c>
    </row>
    <row r="522" spans="1:4" x14ac:dyDescent="0.25">
      <c r="A522" s="259" t="s">
        <v>971</v>
      </c>
      <c r="B522" s="260" t="s">
        <v>1784</v>
      </c>
      <c r="C522" s="259" t="s">
        <v>972</v>
      </c>
      <c r="D522" t="s">
        <v>1926</v>
      </c>
    </row>
    <row r="523" spans="1:4" x14ac:dyDescent="0.25">
      <c r="A523" s="259" t="s">
        <v>1386</v>
      </c>
      <c r="B523" s="260" t="s">
        <v>1877</v>
      </c>
      <c r="C523" s="259" t="s">
        <v>95</v>
      </c>
      <c r="D523" t="s">
        <v>1936</v>
      </c>
    </row>
    <row r="524" spans="1:4" x14ac:dyDescent="0.25">
      <c r="A524" s="259" t="s">
        <v>1055</v>
      </c>
      <c r="B524" s="260" t="s">
        <v>1804</v>
      </c>
      <c r="C524" s="259" t="s">
        <v>754</v>
      </c>
      <c r="D524" t="s">
        <v>1922</v>
      </c>
    </row>
    <row r="525" spans="1:4" x14ac:dyDescent="0.25">
      <c r="A525" s="259" t="s">
        <v>1124</v>
      </c>
      <c r="B525" s="260" t="s">
        <v>2073</v>
      </c>
      <c r="C525" s="259" t="s">
        <v>1125</v>
      </c>
      <c r="D525" t="s">
        <v>1919</v>
      </c>
    </row>
    <row r="526" spans="1:4" x14ac:dyDescent="0.25">
      <c r="A526" s="259" t="s">
        <v>1123</v>
      </c>
      <c r="B526" s="260" t="s">
        <v>1823</v>
      </c>
      <c r="C526" s="259" t="s">
        <v>95</v>
      </c>
      <c r="D526" t="s">
        <v>1919</v>
      </c>
    </row>
    <row r="527" spans="1:4" x14ac:dyDescent="0.25">
      <c r="A527" s="259" t="s">
        <v>1113</v>
      </c>
      <c r="B527" s="260" t="s">
        <v>1820</v>
      </c>
      <c r="C527" s="259" t="s">
        <v>1114</v>
      </c>
      <c r="D527" t="s">
        <v>1919</v>
      </c>
    </row>
    <row r="528" spans="1:4" x14ac:dyDescent="0.25">
      <c r="A528" s="259" t="s">
        <v>1111</v>
      </c>
      <c r="B528" s="260" t="s">
        <v>1819</v>
      </c>
      <c r="C528" s="259" t="s">
        <v>1112</v>
      </c>
      <c r="D528" t="s">
        <v>1919</v>
      </c>
    </row>
    <row r="529" spans="1:4" x14ac:dyDescent="0.25">
      <c r="A529" s="259" t="s">
        <v>1530</v>
      </c>
      <c r="B529" s="260" t="s">
        <v>1890</v>
      </c>
      <c r="C529" s="259" t="s">
        <v>1263</v>
      </c>
      <c r="D529" t="s">
        <v>1920</v>
      </c>
    </row>
    <row r="530" spans="1:4" x14ac:dyDescent="0.25">
      <c r="A530" s="259" t="s">
        <v>1109</v>
      </c>
      <c r="B530" s="260" t="s">
        <v>1818</v>
      </c>
      <c r="C530" s="259" t="s">
        <v>95</v>
      </c>
      <c r="D530" t="s">
        <v>1919</v>
      </c>
    </row>
    <row r="531" spans="1:4" x14ac:dyDescent="0.25">
      <c r="A531" s="259" t="s">
        <v>1018</v>
      </c>
      <c r="B531" s="260" t="s">
        <v>1800</v>
      </c>
      <c r="C531" s="259" t="s">
        <v>1019</v>
      </c>
      <c r="D531" t="s">
        <v>1922</v>
      </c>
    </row>
    <row r="532" spans="1:4" x14ac:dyDescent="0.25">
      <c r="A532" s="259" t="s">
        <v>1014</v>
      </c>
      <c r="B532" s="260" t="s">
        <v>1798</v>
      </c>
      <c r="C532" s="259" t="s">
        <v>95</v>
      </c>
      <c r="D532" t="s">
        <v>1922</v>
      </c>
    </row>
    <row r="533" spans="1:4" x14ac:dyDescent="0.25">
      <c r="A533" s="259" t="s">
        <v>1063</v>
      </c>
      <c r="B533" s="260" t="s">
        <v>1811</v>
      </c>
      <c r="C533" s="259" t="s">
        <v>95</v>
      </c>
      <c r="D533" t="s">
        <v>1925</v>
      </c>
    </row>
    <row r="534" spans="1:4" x14ac:dyDescent="0.25">
      <c r="A534" s="259" t="s">
        <v>1104</v>
      </c>
      <c r="B534" s="260" t="s">
        <v>1816</v>
      </c>
      <c r="C534" s="259" t="s">
        <v>1105</v>
      </c>
      <c r="D534" t="s">
        <v>1919</v>
      </c>
    </row>
    <row r="535" spans="1:4" x14ac:dyDescent="0.25">
      <c r="A535" s="259" t="s">
        <v>1106</v>
      </c>
      <c r="B535" s="260" t="s">
        <v>1816</v>
      </c>
      <c r="C535" s="259" t="s">
        <v>784</v>
      </c>
      <c r="D535" t="s">
        <v>1919</v>
      </c>
    </row>
    <row r="536" spans="1:4" x14ac:dyDescent="0.25">
      <c r="A536" s="259" t="s">
        <v>1010</v>
      </c>
      <c r="B536" s="260" t="s">
        <v>1795</v>
      </c>
      <c r="C536" s="259" t="s">
        <v>95</v>
      </c>
      <c r="D536" t="s">
        <v>1922</v>
      </c>
    </row>
    <row r="537" spans="1:4" x14ac:dyDescent="0.25">
      <c r="A537" s="259" t="s">
        <v>1005</v>
      </c>
      <c r="B537" s="260" t="s">
        <v>1794</v>
      </c>
      <c r="C537" s="259" t="s">
        <v>430</v>
      </c>
      <c r="D537" t="s">
        <v>1922</v>
      </c>
    </row>
    <row r="538" spans="1:4" x14ac:dyDescent="0.25">
      <c r="A538" s="259" t="s">
        <v>1006</v>
      </c>
      <c r="B538" s="260" t="s">
        <v>1794</v>
      </c>
      <c r="C538" s="259" t="s">
        <v>1007</v>
      </c>
      <c r="D538" t="s">
        <v>1922</v>
      </c>
    </row>
    <row r="539" spans="1:4" x14ac:dyDescent="0.25">
      <c r="A539" s="259" t="s">
        <v>1004</v>
      </c>
      <c r="B539" s="260" t="s">
        <v>1793</v>
      </c>
      <c r="C539" s="259" t="s">
        <v>95</v>
      </c>
      <c r="D539" t="s">
        <v>1922</v>
      </c>
    </row>
    <row r="540" spans="1:4" x14ac:dyDescent="0.25">
      <c r="A540" s="259" t="s">
        <v>1100</v>
      </c>
      <c r="B540" s="260" t="s">
        <v>1814</v>
      </c>
      <c r="C540" s="259" t="s">
        <v>95</v>
      </c>
      <c r="D540" t="s">
        <v>1919</v>
      </c>
    </row>
    <row r="541" spans="1:4" x14ac:dyDescent="0.25">
      <c r="A541" s="259" t="s">
        <v>1067</v>
      </c>
      <c r="B541" s="260" t="s">
        <v>1812</v>
      </c>
      <c r="C541" s="259" t="s">
        <v>1068</v>
      </c>
      <c r="D541" t="s">
        <v>1925</v>
      </c>
    </row>
    <row r="542" spans="1:4" x14ac:dyDescent="0.25">
      <c r="A542" s="259" t="s">
        <v>1069</v>
      </c>
      <c r="B542" s="260" t="s">
        <v>1812</v>
      </c>
      <c r="C542" s="259" t="s">
        <v>1070</v>
      </c>
      <c r="D542" t="s">
        <v>1925</v>
      </c>
    </row>
    <row r="543" spans="1:4" x14ac:dyDescent="0.25">
      <c r="A543" s="259" t="s">
        <v>1071</v>
      </c>
      <c r="B543" s="260" t="s">
        <v>1812</v>
      </c>
      <c r="C543" s="259" t="s">
        <v>124</v>
      </c>
      <c r="D543" t="s">
        <v>1925</v>
      </c>
    </row>
    <row r="544" spans="1:4" x14ac:dyDescent="0.25">
      <c r="A544" s="259" t="s">
        <v>1072</v>
      </c>
      <c r="B544" s="260" t="s">
        <v>1812</v>
      </c>
      <c r="C544" s="259" t="s">
        <v>430</v>
      </c>
      <c r="D544" t="s">
        <v>1925</v>
      </c>
    </row>
    <row r="545" spans="1:4" x14ac:dyDescent="0.25">
      <c r="A545" s="259" t="s">
        <v>1383</v>
      </c>
      <c r="B545" s="260" t="s">
        <v>1875</v>
      </c>
      <c r="C545" s="259" t="s">
        <v>95</v>
      </c>
      <c r="D545" t="s">
        <v>1936</v>
      </c>
    </row>
    <row r="546" spans="1:4" x14ac:dyDescent="0.25">
      <c r="A546" s="259" t="s">
        <v>1058</v>
      </c>
      <c r="B546" s="260" t="s">
        <v>1807</v>
      </c>
      <c r="C546" s="259" t="s">
        <v>95</v>
      </c>
      <c r="D546" t="s">
        <v>1936</v>
      </c>
    </row>
    <row r="547" spans="1:4" x14ac:dyDescent="0.25">
      <c r="A547" s="259" t="s">
        <v>1057</v>
      </c>
      <c r="B547" s="260" t="s">
        <v>1806</v>
      </c>
      <c r="C547" s="259" t="s">
        <v>95</v>
      </c>
      <c r="D547" t="s">
        <v>1936</v>
      </c>
    </row>
    <row r="548" spans="1:4" x14ac:dyDescent="0.25">
      <c r="A548" s="259" t="s">
        <v>1156</v>
      </c>
      <c r="B548" s="260" t="s">
        <v>1828</v>
      </c>
      <c r="C548" s="259" t="s">
        <v>1157</v>
      </c>
      <c r="D548" t="s">
        <v>2094</v>
      </c>
    </row>
    <row r="549" spans="1:4" x14ac:dyDescent="0.25">
      <c r="A549" s="259" t="s">
        <v>1398</v>
      </c>
      <c r="B549" s="260" t="s">
        <v>1882</v>
      </c>
      <c r="C549" s="259" t="s">
        <v>1399</v>
      </c>
      <c r="D549" t="s">
        <v>1936</v>
      </c>
    </row>
    <row r="550" spans="1:4" x14ac:dyDescent="0.25">
      <c r="A550" s="259" t="s">
        <v>1395</v>
      </c>
      <c r="B550" s="260" t="s">
        <v>1880</v>
      </c>
      <c r="C550" s="259" t="s">
        <v>1396</v>
      </c>
      <c r="D550" t="s">
        <v>1936</v>
      </c>
    </row>
    <row r="551" spans="1:4" x14ac:dyDescent="0.25">
      <c r="A551" s="259" t="s">
        <v>1394</v>
      </c>
      <c r="B551" s="260" t="s">
        <v>1879</v>
      </c>
      <c r="C551" s="259" t="s">
        <v>95</v>
      </c>
      <c r="D551" t="s">
        <v>1936</v>
      </c>
    </row>
    <row r="552" spans="1:4" x14ac:dyDescent="0.25">
      <c r="A552" s="259" t="s">
        <v>1385</v>
      </c>
      <c r="B552" s="260" t="s">
        <v>1876</v>
      </c>
      <c r="C552" s="259" t="s">
        <v>95</v>
      </c>
      <c r="D552" t="s">
        <v>1936</v>
      </c>
    </row>
    <row r="553" spans="1:4" x14ac:dyDescent="0.25">
      <c r="A553" s="259" t="s">
        <v>1382</v>
      </c>
      <c r="B553" s="260" t="s">
        <v>1874</v>
      </c>
      <c r="C553" s="259" t="s">
        <v>95</v>
      </c>
      <c r="D553" t="s">
        <v>1936</v>
      </c>
    </row>
    <row r="554" spans="1:4" x14ac:dyDescent="0.25">
      <c r="A554" s="259" t="s">
        <v>1380</v>
      </c>
      <c r="B554" s="260" t="s">
        <v>2072</v>
      </c>
      <c r="C554" s="259" t="s">
        <v>1381</v>
      </c>
      <c r="D554" t="s">
        <v>1936</v>
      </c>
    </row>
    <row r="555" spans="1:4" x14ac:dyDescent="0.25">
      <c r="A555" s="259" t="s">
        <v>1379</v>
      </c>
      <c r="B555" s="260" t="s">
        <v>1873</v>
      </c>
      <c r="C555" s="259" t="s">
        <v>95</v>
      </c>
      <c r="D555" t="s">
        <v>1936</v>
      </c>
    </row>
    <row r="556" spans="1:4" x14ac:dyDescent="0.25">
      <c r="A556" s="261" t="s">
        <v>1373</v>
      </c>
      <c r="B556" s="262" t="s">
        <v>1872</v>
      </c>
      <c r="C556" s="261" t="s">
        <v>908</v>
      </c>
      <c r="D556" t="s">
        <v>1936</v>
      </c>
    </row>
    <row r="557" spans="1:4" x14ac:dyDescent="0.25">
      <c r="A557" s="259" t="s">
        <v>1374</v>
      </c>
      <c r="B557" s="260" t="s">
        <v>1872</v>
      </c>
      <c r="C557" s="259" t="s">
        <v>122</v>
      </c>
      <c r="D557" t="s">
        <v>1936</v>
      </c>
    </row>
    <row r="558" spans="1:4" x14ac:dyDescent="0.25">
      <c r="A558" s="259" t="s">
        <v>1372</v>
      </c>
      <c r="B558" s="260" t="s">
        <v>1871</v>
      </c>
      <c r="C558" s="259" t="s">
        <v>95</v>
      </c>
      <c r="D558" t="s">
        <v>1936</v>
      </c>
    </row>
    <row r="559" spans="1:4" x14ac:dyDescent="0.25">
      <c r="A559" s="259" t="s">
        <v>1371</v>
      </c>
      <c r="B559" s="260" t="s">
        <v>1870</v>
      </c>
      <c r="C559" s="259" t="s">
        <v>95</v>
      </c>
      <c r="D559" t="s">
        <v>1936</v>
      </c>
    </row>
    <row r="560" spans="1:4" x14ac:dyDescent="0.25">
      <c r="A560" s="259" t="s">
        <v>1370</v>
      </c>
      <c r="B560" s="260" t="s">
        <v>1869</v>
      </c>
      <c r="C560" s="259" t="s">
        <v>95</v>
      </c>
      <c r="D560" t="s">
        <v>1936</v>
      </c>
    </row>
    <row r="561" spans="1:4" x14ac:dyDescent="0.25">
      <c r="A561" s="259" t="s">
        <v>1001</v>
      </c>
      <c r="B561" s="260" t="s">
        <v>1791</v>
      </c>
      <c r="C561" s="259" t="s">
        <v>95</v>
      </c>
      <c r="D561" t="s">
        <v>1936</v>
      </c>
    </row>
    <row r="562" spans="1:4" x14ac:dyDescent="0.25">
      <c r="A562" s="259" t="s">
        <v>997</v>
      </c>
      <c r="B562" s="260" t="s">
        <v>1789</v>
      </c>
      <c r="C562" s="259" t="s">
        <v>95</v>
      </c>
      <c r="D562" t="s">
        <v>1936</v>
      </c>
    </row>
    <row r="563" spans="1:4" x14ac:dyDescent="0.25">
      <c r="A563" s="259" t="s">
        <v>1362</v>
      </c>
      <c r="B563" s="260" t="s">
        <v>1866</v>
      </c>
      <c r="C563" s="259" t="s">
        <v>95</v>
      </c>
      <c r="D563" t="s">
        <v>1936</v>
      </c>
    </row>
    <row r="564" spans="1:4" x14ac:dyDescent="0.25">
      <c r="A564" s="259" t="s">
        <v>1361</v>
      </c>
      <c r="B564" s="260" t="s">
        <v>1865</v>
      </c>
      <c r="C564" s="259" t="s">
        <v>95</v>
      </c>
      <c r="D564" t="s">
        <v>1936</v>
      </c>
    </row>
    <row r="565" spans="1:4" x14ac:dyDescent="0.25">
      <c r="A565" s="259" t="s">
        <v>1363</v>
      </c>
      <c r="B565" s="260" t="s">
        <v>1867</v>
      </c>
      <c r="C565" s="259" t="s">
        <v>1364</v>
      </c>
      <c r="D565" t="s">
        <v>1936</v>
      </c>
    </row>
    <row r="566" spans="1:4" x14ac:dyDescent="0.25">
      <c r="A566" s="259" t="s">
        <v>94</v>
      </c>
      <c r="B566" s="260" t="s">
        <v>1669</v>
      </c>
      <c r="C566" s="259" t="s">
        <v>95</v>
      </c>
      <c r="D566" t="s">
        <v>1916</v>
      </c>
    </row>
    <row r="567" spans="1:4" x14ac:dyDescent="0.25">
      <c r="A567" s="259" t="s">
        <v>1158</v>
      </c>
      <c r="B567" s="260" t="s">
        <v>1828</v>
      </c>
      <c r="C567" s="259" t="s">
        <v>1159</v>
      </c>
      <c r="D567" t="s">
        <v>2094</v>
      </c>
    </row>
    <row r="568" spans="1:4" x14ac:dyDescent="0.25">
      <c r="A568" s="259" t="s">
        <v>993</v>
      </c>
      <c r="B568" s="260" t="s">
        <v>1785</v>
      </c>
      <c r="C568" s="259" t="s">
        <v>95</v>
      </c>
      <c r="D568" t="s">
        <v>1922</v>
      </c>
    </row>
    <row r="569" spans="1:4" x14ac:dyDescent="0.25">
      <c r="A569" s="259" t="s">
        <v>994</v>
      </c>
      <c r="B569" s="260" t="s">
        <v>1786</v>
      </c>
      <c r="C569" s="259" t="s">
        <v>95</v>
      </c>
      <c r="D569" t="s">
        <v>1922</v>
      </c>
    </row>
    <row r="570" spans="1:4" x14ac:dyDescent="0.25">
      <c r="A570" s="259" t="s">
        <v>995</v>
      </c>
      <c r="B570" s="260" t="s">
        <v>1787</v>
      </c>
      <c r="C570" s="259" t="s">
        <v>95</v>
      </c>
      <c r="D570" t="s">
        <v>1922</v>
      </c>
    </row>
    <row r="571" spans="1:4" x14ac:dyDescent="0.25">
      <c r="A571" s="259" t="s">
        <v>996</v>
      </c>
      <c r="B571" s="260" t="s">
        <v>1788</v>
      </c>
      <c r="C571" s="259" t="s">
        <v>95</v>
      </c>
      <c r="D571" t="s">
        <v>1922</v>
      </c>
    </row>
    <row r="572" spans="1:4" x14ac:dyDescent="0.25">
      <c r="A572" s="259" t="s">
        <v>998</v>
      </c>
      <c r="B572" s="260" t="s">
        <v>1790</v>
      </c>
      <c r="C572" s="259" t="s">
        <v>95</v>
      </c>
      <c r="D572" t="s">
        <v>1922</v>
      </c>
    </row>
    <row r="573" spans="1:4" x14ac:dyDescent="0.25">
      <c r="A573" s="259" t="s">
        <v>1368</v>
      </c>
      <c r="B573" s="260" t="s">
        <v>1868</v>
      </c>
      <c r="C573" s="259" t="s">
        <v>1369</v>
      </c>
      <c r="D573" t="s">
        <v>1936</v>
      </c>
    </row>
    <row r="574" spans="1:4" x14ac:dyDescent="0.25">
      <c r="A574" s="259" t="s">
        <v>131</v>
      </c>
      <c r="B574" s="260" t="s">
        <v>1676</v>
      </c>
      <c r="C574" s="259" t="s">
        <v>132</v>
      </c>
      <c r="D574" t="s">
        <v>1916</v>
      </c>
    </row>
    <row r="575" spans="1:4" x14ac:dyDescent="0.25">
      <c r="A575" s="259" t="s">
        <v>133</v>
      </c>
      <c r="B575" s="260" t="s">
        <v>1676</v>
      </c>
      <c r="C575" s="259" t="s">
        <v>134</v>
      </c>
      <c r="D575" t="s">
        <v>1916</v>
      </c>
    </row>
    <row r="576" spans="1:4" x14ac:dyDescent="0.25">
      <c r="A576" s="259" t="s">
        <v>143</v>
      </c>
      <c r="B576" s="260" t="s">
        <v>1680</v>
      </c>
      <c r="C576" s="259" t="s">
        <v>144</v>
      </c>
      <c r="D576" t="s">
        <v>1916</v>
      </c>
    </row>
    <row r="577" spans="1:4" x14ac:dyDescent="0.25">
      <c r="A577" s="259" t="s">
        <v>1011</v>
      </c>
      <c r="B577" s="260" t="s">
        <v>1796</v>
      </c>
      <c r="C577" s="259" t="s">
        <v>95</v>
      </c>
      <c r="D577" t="s">
        <v>1922</v>
      </c>
    </row>
    <row r="578" spans="1:4" x14ac:dyDescent="0.25">
      <c r="A578" s="259" t="s">
        <v>1013</v>
      </c>
      <c r="B578" s="260" t="s">
        <v>1797</v>
      </c>
      <c r="C578" s="259" t="s">
        <v>314</v>
      </c>
      <c r="D578" t="s">
        <v>1922</v>
      </c>
    </row>
    <row r="579" spans="1:4" x14ac:dyDescent="0.25">
      <c r="A579" s="259" t="s">
        <v>142</v>
      </c>
      <c r="B579" s="260" t="s">
        <v>1679</v>
      </c>
      <c r="C579" s="259" t="s">
        <v>2059</v>
      </c>
      <c r="D579" t="s">
        <v>1916</v>
      </c>
    </row>
    <row r="580" spans="1:4" x14ac:dyDescent="0.25">
      <c r="A580" s="259" t="s">
        <v>1030</v>
      </c>
      <c r="B580" s="260" t="s">
        <v>1784</v>
      </c>
      <c r="C580" s="259" t="s">
        <v>1031</v>
      </c>
      <c r="D580" t="s">
        <v>1922</v>
      </c>
    </row>
    <row r="581" spans="1:4" x14ac:dyDescent="0.25">
      <c r="A581" s="259" t="s">
        <v>1032</v>
      </c>
      <c r="B581" s="260" t="s">
        <v>1784</v>
      </c>
      <c r="C581" s="259" t="s">
        <v>1033</v>
      </c>
      <c r="D581" t="s">
        <v>1922</v>
      </c>
    </row>
    <row r="582" spans="1:4" x14ac:dyDescent="0.25">
      <c r="A582" s="259" t="s">
        <v>1034</v>
      </c>
      <c r="B582" s="260" t="s">
        <v>1784</v>
      </c>
      <c r="C582" s="259" t="s">
        <v>1035</v>
      </c>
      <c r="D582" t="s">
        <v>1922</v>
      </c>
    </row>
    <row r="583" spans="1:4" x14ac:dyDescent="0.25">
      <c r="A583" s="259" t="s">
        <v>973</v>
      </c>
      <c r="B583" s="260" t="s">
        <v>1784</v>
      </c>
      <c r="C583" s="259" t="s">
        <v>430</v>
      </c>
      <c r="D583" t="s">
        <v>1926</v>
      </c>
    </row>
    <row r="584" spans="1:4" x14ac:dyDescent="0.25">
      <c r="A584" s="259" t="s">
        <v>974</v>
      </c>
      <c r="B584" s="260" t="s">
        <v>1784</v>
      </c>
      <c r="C584" s="259" t="s">
        <v>975</v>
      </c>
      <c r="D584" t="s">
        <v>1926</v>
      </c>
    </row>
    <row r="585" spans="1:4" x14ac:dyDescent="0.25">
      <c r="A585" s="259" t="s">
        <v>1085</v>
      </c>
      <c r="B585" s="260" t="s">
        <v>1802</v>
      </c>
      <c r="C585" s="259" t="s">
        <v>267</v>
      </c>
      <c r="D585" t="s">
        <v>1925</v>
      </c>
    </row>
    <row r="586" spans="1:4" x14ac:dyDescent="0.25">
      <c r="A586" s="259" t="s">
        <v>1086</v>
      </c>
      <c r="B586" s="260" t="s">
        <v>1802</v>
      </c>
      <c r="C586" s="259" t="s">
        <v>1087</v>
      </c>
      <c r="D586" t="s">
        <v>1925</v>
      </c>
    </row>
    <row r="587" spans="1:4" x14ac:dyDescent="0.25">
      <c r="A587" s="259" t="s">
        <v>1088</v>
      </c>
      <c r="B587" s="260" t="s">
        <v>1802</v>
      </c>
      <c r="C587" s="259" t="s">
        <v>2069</v>
      </c>
      <c r="D587" t="s">
        <v>1925</v>
      </c>
    </row>
    <row r="588" spans="1:4" x14ac:dyDescent="0.25">
      <c r="A588" s="259" t="s">
        <v>1048</v>
      </c>
      <c r="B588" s="260" t="s">
        <v>1802</v>
      </c>
      <c r="C588" s="259" t="s">
        <v>1049</v>
      </c>
      <c r="D588" t="s">
        <v>1922</v>
      </c>
    </row>
    <row r="589" spans="1:4" x14ac:dyDescent="0.25">
      <c r="A589" s="259" t="s">
        <v>159</v>
      </c>
      <c r="B589" s="260" t="s">
        <v>1684</v>
      </c>
      <c r="C589" s="259" t="s">
        <v>160</v>
      </c>
      <c r="D589" t="s">
        <v>1916</v>
      </c>
    </row>
    <row r="590" spans="1:4" x14ac:dyDescent="0.25">
      <c r="A590" s="259" t="s">
        <v>161</v>
      </c>
      <c r="B590" s="260" t="s">
        <v>1684</v>
      </c>
      <c r="C590" s="259" t="s">
        <v>162</v>
      </c>
      <c r="D590" t="s">
        <v>1916</v>
      </c>
    </row>
    <row r="591" spans="1:4" x14ac:dyDescent="0.25">
      <c r="A591" s="263" t="s">
        <v>1056</v>
      </c>
      <c r="B591" s="264" t="s">
        <v>1805</v>
      </c>
      <c r="C591" s="263" t="s">
        <v>95</v>
      </c>
      <c r="D591" t="s">
        <v>1922</v>
      </c>
    </row>
    <row r="592" spans="1:4" x14ac:dyDescent="0.25">
      <c r="A592" s="263" t="s">
        <v>1403</v>
      </c>
      <c r="B592" s="264" t="s">
        <v>1883</v>
      </c>
      <c r="C592" s="263" t="s">
        <v>1404</v>
      </c>
      <c r="D592" t="s">
        <v>1936</v>
      </c>
    </row>
    <row r="593" spans="1:4" x14ac:dyDescent="0.25">
      <c r="A593" s="263" t="s">
        <v>1405</v>
      </c>
      <c r="B593" s="264" t="s">
        <v>1883</v>
      </c>
      <c r="C593" s="263" t="s">
        <v>1406</v>
      </c>
      <c r="D593" t="s">
        <v>1936</v>
      </c>
    </row>
    <row r="594" spans="1:4" x14ac:dyDescent="0.25">
      <c r="A594" s="259" t="s">
        <v>1407</v>
      </c>
      <c r="B594" s="260" t="s">
        <v>1884</v>
      </c>
      <c r="C594" s="259" t="s">
        <v>95</v>
      </c>
      <c r="D594" t="s">
        <v>1936</v>
      </c>
    </row>
    <row r="595" spans="1:4" x14ac:dyDescent="0.25">
      <c r="A595" s="263" t="s">
        <v>1060</v>
      </c>
      <c r="B595" s="264" t="s">
        <v>1809</v>
      </c>
      <c r="C595" s="263" t="s">
        <v>95</v>
      </c>
      <c r="D595" t="s">
        <v>1922</v>
      </c>
    </row>
    <row r="596" spans="1:4" x14ac:dyDescent="0.25">
      <c r="A596" s="263" t="s">
        <v>1061</v>
      </c>
      <c r="B596" s="264" t="s">
        <v>1810</v>
      </c>
      <c r="C596" s="263" t="s">
        <v>1062</v>
      </c>
      <c r="D596" t="s">
        <v>1922</v>
      </c>
    </row>
    <row r="597" spans="1:4" x14ac:dyDescent="0.25">
      <c r="A597" s="259" t="s">
        <v>886</v>
      </c>
      <c r="B597" s="260" t="s">
        <v>1781</v>
      </c>
      <c r="C597" s="259" t="s">
        <v>887</v>
      </c>
      <c r="D597" t="s">
        <v>1938</v>
      </c>
    </row>
    <row r="598" spans="1:4" x14ac:dyDescent="0.25">
      <c r="A598" s="259" t="s">
        <v>888</v>
      </c>
      <c r="B598" s="260" t="s">
        <v>1781</v>
      </c>
      <c r="C598" s="259" t="s">
        <v>889</v>
      </c>
      <c r="D598" t="s">
        <v>1938</v>
      </c>
    </row>
    <row r="599" spans="1:4" x14ac:dyDescent="0.25">
      <c r="A599" s="259" t="s">
        <v>890</v>
      </c>
      <c r="B599" s="260" t="s">
        <v>1781</v>
      </c>
      <c r="C599" s="259" t="s">
        <v>891</v>
      </c>
      <c r="D599" t="s">
        <v>1938</v>
      </c>
    </row>
    <row r="600" spans="1:4" x14ac:dyDescent="0.25">
      <c r="A600" s="259" t="s">
        <v>526</v>
      </c>
      <c r="B600" s="259" t="s">
        <v>1761</v>
      </c>
      <c r="C600" s="259" t="s">
        <v>269</v>
      </c>
      <c r="D600" t="s">
        <v>1929</v>
      </c>
    </row>
    <row r="601" spans="1:4" x14ac:dyDescent="0.25">
      <c r="A601" s="259" t="s">
        <v>527</v>
      </c>
      <c r="B601" s="259" t="s">
        <v>1761</v>
      </c>
      <c r="C601" s="259" t="s">
        <v>528</v>
      </c>
      <c r="D601" t="s">
        <v>1929</v>
      </c>
    </row>
    <row r="602" spans="1:4" x14ac:dyDescent="0.25">
      <c r="A602" s="259" t="s">
        <v>863</v>
      </c>
      <c r="B602" s="260" t="s">
        <v>1779</v>
      </c>
      <c r="C602" s="259" t="s">
        <v>864</v>
      </c>
      <c r="D602" t="s">
        <v>1938</v>
      </c>
    </row>
    <row r="603" spans="1:4" x14ac:dyDescent="0.25">
      <c r="A603" s="259" t="s">
        <v>865</v>
      </c>
      <c r="B603" s="260" t="s">
        <v>1779</v>
      </c>
      <c r="C603" s="259" t="s">
        <v>267</v>
      </c>
      <c r="D603" t="s">
        <v>1938</v>
      </c>
    </row>
    <row r="604" spans="1:4" x14ac:dyDescent="0.25">
      <c r="A604" s="259" t="s">
        <v>1421</v>
      </c>
      <c r="B604" s="260" t="s">
        <v>1885</v>
      </c>
      <c r="C604" s="259" t="s">
        <v>537</v>
      </c>
      <c r="D604" t="s">
        <v>1937</v>
      </c>
    </row>
    <row r="605" spans="1:4" x14ac:dyDescent="0.25">
      <c r="A605" s="259" t="s">
        <v>1422</v>
      </c>
      <c r="B605" s="260" t="s">
        <v>1885</v>
      </c>
      <c r="C605" s="259" t="s">
        <v>124</v>
      </c>
      <c r="D605" t="s">
        <v>1937</v>
      </c>
    </row>
    <row r="606" spans="1:4" x14ac:dyDescent="0.25">
      <c r="A606" s="259" t="s">
        <v>1423</v>
      </c>
      <c r="B606" s="260" t="s">
        <v>1885</v>
      </c>
      <c r="C606" s="259" t="s">
        <v>2079</v>
      </c>
      <c r="D606" t="s">
        <v>1937</v>
      </c>
    </row>
    <row r="607" spans="1:4" x14ac:dyDescent="0.25">
      <c r="A607" s="259" t="s">
        <v>1424</v>
      </c>
      <c r="B607" s="260" t="s">
        <v>1885</v>
      </c>
      <c r="C607" s="259" t="s">
        <v>1425</v>
      </c>
      <c r="D607" t="s">
        <v>1937</v>
      </c>
    </row>
    <row r="608" spans="1:4" x14ac:dyDescent="0.25">
      <c r="A608" s="259" t="s">
        <v>1426</v>
      </c>
      <c r="B608" s="260" t="s">
        <v>1885</v>
      </c>
      <c r="C608" s="259" t="s">
        <v>1427</v>
      </c>
      <c r="D608" t="s">
        <v>1937</v>
      </c>
    </row>
    <row r="609" spans="1:4" x14ac:dyDescent="0.25">
      <c r="A609" s="259" t="s">
        <v>1428</v>
      </c>
      <c r="B609" s="260" t="s">
        <v>1885</v>
      </c>
      <c r="C609" s="259" t="s">
        <v>1429</v>
      </c>
      <c r="D609" t="s">
        <v>1937</v>
      </c>
    </row>
    <row r="610" spans="1:4" x14ac:dyDescent="0.25">
      <c r="A610" s="259" t="s">
        <v>1430</v>
      </c>
      <c r="B610" s="260" t="s">
        <v>1885</v>
      </c>
      <c r="C610" s="259" t="s">
        <v>1431</v>
      </c>
      <c r="D610" t="s">
        <v>1937</v>
      </c>
    </row>
    <row r="611" spans="1:4" x14ac:dyDescent="0.25">
      <c r="A611" s="259" t="s">
        <v>1432</v>
      </c>
      <c r="B611" s="260" t="s">
        <v>1885</v>
      </c>
      <c r="C611" s="259" t="s">
        <v>1433</v>
      </c>
      <c r="D611" t="s">
        <v>1937</v>
      </c>
    </row>
    <row r="612" spans="1:4" x14ac:dyDescent="0.25">
      <c r="A612" s="259" t="s">
        <v>1531</v>
      </c>
      <c r="B612" s="260" t="s">
        <v>1890</v>
      </c>
      <c r="C612" s="259" t="s">
        <v>197</v>
      </c>
      <c r="D612" t="s">
        <v>1920</v>
      </c>
    </row>
    <row r="613" spans="1:4" x14ac:dyDescent="0.25">
      <c r="A613" s="259" t="s">
        <v>1160</v>
      </c>
      <c r="B613" s="260" t="s">
        <v>1828</v>
      </c>
      <c r="C613" s="259" t="s">
        <v>2071</v>
      </c>
      <c r="D613" t="s">
        <v>2094</v>
      </c>
    </row>
    <row r="614" spans="1:4" x14ac:dyDescent="0.25">
      <c r="A614" s="259" t="s">
        <v>935</v>
      </c>
      <c r="B614" s="260" t="s">
        <v>1783</v>
      </c>
      <c r="C614" s="259" t="s">
        <v>181</v>
      </c>
      <c r="D614" t="s">
        <v>1924</v>
      </c>
    </row>
    <row r="615" spans="1:4" x14ac:dyDescent="0.25">
      <c r="A615" s="259" t="s">
        <v>729</v>
      </c>
      <c r="B615" s="260" t="s">
        <v>1768</v>
      </c>
      <c r="C615" s="259" t="s">
        <v>730</v>
      </c>
      <c r="D615" t="s">
        <v>1918</v>
      </c>
    </row>
    <row r="616" spans="1:4" x14ac:dyDescent="0.25">
      <c r="A616" s="259" t="s">
        <v>1434</v>
      </c>
      <c r="B616" s="260" t="s">
        <v>1885</v>
      </c>
      <c r="C616" s="259" t="s">
        <v>1435</v>
      </c>
      <c r="D616" t="s">
        <v>1937</v>
      </c>
    </row>
    <row r="617" spans="1:4" x14ac:dyDescent="0.25">
      <c r="A617" s="259" t="s">
        <v>670</v>
      </c>
      <c r="B617" s="260" t="s">
        <v>1766</v>
      </c>
      <c r="C617" s="259" t="s">
        <v>671</v>
      </c>
      <c r="D617" t="s">
        <v>2094</v>
      </c>
    </row>
    <row r="618" spans="1:4" x14ac:dyDescent="0.25">
      <c r="A618" s="259" t="s">
        <v>1161</v>
      </c>
      <c r="B618" s="260" t="s">
        <v>1828</v>
      </c>
      <c r="C618" s="259" t="s">
        <v>1162</v>
      </c>
      <c r="D618" t="s">
        <v>2094</v>
      </c>
    </row>
    <row r="619" spans="1:4" x14ac:dyDescent="0.25">
      <c r="A619" s="259" t="s">
        <v>731</v>
      </c>
      <c r="B619" s="260" t="s">
        <v>1768</v>
      </c>
      <c r="C619" s="259" t="s">
        <v>732</v>
      </c>
      <c r="D619" t="s">
        <v>1918</v>
      </c>
    </row>
    <row r="620" spans="1:4" x14ac:dyDescent="0.25">
      <c r="A620" s="259" t="s">
        <v>907</v>
      </c>
      <c r="B620" s="260" t="s">
        <v>1782</v>
      </c>
      <c r="C620" s="259" t="s">
        <v>908</v>
      </c>
      <c r="D620" t="s">
        <v>1938</v>
      </c>
    </row>
    <row r="621" spans="1:4" x14ac:dyDescent="0.25">
      <c r="A621" s="259" t="s">
        <v>1163</v>
      </c>
      <c r="B621" s="260" t="s">
        <v>1828</v>
      </c>
      <c r="C621" s="259" t="s">
        <v>1164</v>
      </c>
      <c r="D621" t="s">
        <v>2094</v>
      </c>
    </row>
    <row r="622" spans="1:4" x14ac:dyDescent="0.25">
      <c r="A622" s="263" t="s">
        <v>1342</v>
      </c>
      <c r="B622" s="264" t="s">
        <v>1860</v>
      </c>
      <c r="C622" s="263" t="s">
        <v>1343</v>
      </c>
      <c r="D622" t="s">
        <v>1934</v>
      </c>
    </row>
    <row r="623" spans="1:4" x14ac:dyDescent="0.25">
      <c r="A623" s="263" t="s">
        <v>1637</v>
      </c>
      <c r="B623" s="260" t="s">
        <v>1898</v>
      </c>
      <c r="C623" s="259" t="s">
        <v>1638</v>
      </c>
      <c r="D623" t="s">
        <v>1941</v>
      </c>
    </row>
    <row r="624" spans="1:4" x14ac:dyDescent="0.25">
      <c r="A624" s="259" t="s">
        <v>672</v>
      </c>
      <c r="B624" s="260" t="s">
        <v>1766</v>
      </c>
      <c r="C624" s="259" t="s">
        <v>673</v>
      </c>
      <c r="D624" t="s">
        <v>2094</v>
      </c>
    </row>
    <row r="625" spans="1:4" x14ac:dyDescent="0.25">
      <c r="A625" s="259" t="s">
        <v>1165</v>
      </c>
      <c r="B625" s="260" t="s">
        <v>1828</v>
      </c>
      <c r="C625" s="259" t="s">
        <v>107</v>
      </c>
      <c r="D625" t="s">
        <v>2094</v>
      </c>
    </row>
    <row r="626" spans="1:4" x14ac:dyDescent="0.25">
      <c r="A626" s="263" t="s">
        <v>1344</v>
      </c>
      <c r="B626" s="264" t="s">
        <v>1860</v>
      </c>
      <c r="C626" s="263" t="s">
        <v>1345</v>
      </c>
      <c r="D626" t="s">
        <v>1934</v>
      </c>
    </row>
    <row r="627" spans="1:4" x14ac:dyDescent="0.25">
      <c r="A627" s="259" t="s">
        <v>675</v>
      </c>
      <c r="B627" s="260" t="s">
        <v>1766</v>
      </c>
      <c r="C627" s="259" t="s">
        <v>676</v>
      </c>
      <c r="D627" t="s">
        <v>2094</v>
      </c>
    </row>
    <row r="628" spans="1:4" x14ac:dyDescent="0.25">
      <c r="A628" s="259" t="s">
        <v>1436</v>
      </c>
      <c r="B628" s="260" t="s">
        <v>1885</v>
      </c>
      <c r="C628" s="259" t="s">
        <v>1437</v>
      </c>
      <c r="D628" t="s">
        <v>1937</v>
      </c>
    </row>
    <row r="629" spans="1:4" x14ac:dyDescent="0.25">
      <c r="A629" s="259" t="s">
        <v>909</v>
      </c>
      <c r="B629" s="260" t="s">
        <v>1782</v>
      </c>
      <c r="C629" s="259" t="s">
        <v>910</v>
      </c>
      <c r="D629" t="s">
        <v>1938</v>
      </c>
    </row>
    <row r="630" spans="1:4" x14ac:dyDescent="0.25">
      <c r="A630" s="259" t="s">
        <v>892</v>
      </c>
      <c r="B630" s="260" t="s">
        <v>1781</v>
      </c>
      <c r="C630" s="259" t="s">
        <v>893</v>
      </c>
      <c r="D630" t="s">
        <v>1938</v>
      </c>
    </row>
    <row r="631" spans="1:4" x14ac:dyDescent="0.25">
      <c r="A631" s="259" t="s">
        <v>1166</v>
      </c>
      <c r="B631" s="260" t="s">
        <v>1828</v>
      </c>
      <c r="C631" s="259" t="s">
        <v>1167</v>
      </c>
      <c r="D631" t="s">
        <v>2094</v>
      </c>
    </row>
    <row r="632" spans="1:4" x14ac:dyDescent="0.25">
      <c r="A632" s="259" t="s">
        <v>192</v>
      </c>
      <c r="B632" s="260" t="s">
        <v>1699</v>
      </c>
      <c r="C632" s="259" t="s">
        <v>114</v>
      </c>
      <c r="D632" t="s">
        <v>1935</v>
      </c>
    </row>
    <row r="633" spans="1:4" x14ac:dyDescent="0.25">
      <c r="A633" s="259" t="s">
        <v>677</v>
      </c>
      <c r="B633" s="260" t="s">
        <v>1766</v>
      </c>
      <c r="C633" s="259" t="s">
        <v>678</v>
      </c>
      <c r="D633" t="s">
        <v>2094</v>
      </c>
    </row>
    <row r="634" spans="1:4" x14ac:dyDescent="0.25">
      <c r="A634" s="259" t="s">
        <v>1560</v>
      </c>
      <c r="B634" s="260" t="s">
        <v>1892</v>
      </c>
      <c r="C634" s="259" t="s">
        <v>114</v>
      </c>
      <c r="D634" t="s">
        <v>1918</v>
      </c>
    </row>
    <row r="635" spans="1:4" x14ac:dyDescent="0.25">
      <c r="A635" s="259" t="s">
        <v>190</v>
      </c>
      <c r="B635" s="260" t="s">
        <v>1697</v>
      </c>
      <c r="C635" s="259" t="s">
        <v>114</v>
      </c>
      <c r="D635" t="s">
        <v>1935</v>
      </c>
    </row>
    <row r="636" spans="1:4" x14ac:dyDescent="0.25">
      <c r="A636" s="259" t="s">
        <v>457</v>
      </c>
      <c r="B636" s="260" t="s">
        <v>1740</v>
      </c>
      <c r="C636" s="259" t="s">
        <v>114</v>
      </c>
      <c r="D636" t="s">
        <v>1932</v>
      </c>
    </row>
    <row r="637" spans="1:4" x14ac:dyDescent="0.25">
      <c r="A637" s="259" t="s">
        <v>679</v>
      </c>
      <c r="B637" s="260" t="s">
        <v>1766</v>
      </c>
      <c r="C637" s="259" t="s">
        <v>680</v>
      </c>
      <c r="D637" t="s">
        <v>2094</v>
      </c>
    </row>
    <row r="638" spans="1:4" x14ac:dyDescent="0.25">
      <c r="A638" s="259" t="s">
        <v>1168</v>
      </c>
      <c r="B638" s="260" t="s">
        <v>1828</v>
      </c>
      <c r="C638" s="259" t="s">
        <v>374</v>
      </c>
      <c r="D638" t="s">
        <v>2094</v>
      </c>
    </row>
    <row r="639" spans="1:4" x14ac:dyDescent="0.25">
      <c r="A639" s="259" t="s">
        <v>1169</v>
      </c>
      <c r="B639" s="260" t="s">
        <v>1828</v>
      </c>
      <c r="C639" s="259" t="s">
        <v>1170</v>
      </c>
      <c r="D639" t="s">
        <v>2094</v>
      </c>
    </row>
    <row r="640" spans="1:4" x14ac:dyDescent="0.25">
      <c r="A640" s="259" t="s">
        <v>733</v>
      </c>
      <c r="B640" s="260" t="s">
        <v>1768</v>
      </c>
      <c r="C640" s="259" t="s">
        <v>734</v>
      </c>
      <c r="D640" t="s">
        <v>1918</v>
      </c>
    </row>
    <row r="641" spans="1:4" x14ac:dyDescent="0.25">
      <c r="A641" s="259" t="s">
        <v>1532</v>
      </c>
      <c r="B641" s="260" t="s">
        <v>1890</v>
      </c>
      <c r="C641" s="259" t="s">
        <v>1533</v>
      </c>
      <c r="D641" t="s">
        <v>1920</v>
      </c>
    </row>
    <row r="642" spans="1:4" x14ac:dyDescent="0.25">
      <c r="A642" s="263" t="s">
        <v>437</v>
      </c>
      <c r="B642" s="260" t="s">
        <v>1735</v>
      </c>
      <c r="C642" s="259" t="s">
        <v>438</v>
      </c>
      <c r="D642" t="s">
        <v>1931</v>
      </c>
    </row>
    <row r="643" spans="1:4" x14ac:dyDescent="0.25">
      <c r="A643" s="259" t="s">
        <v>936</v>
      </c>
      <c r="B643" s="260" t="s">
        <v>1783</v>
      </c>
      <c r="C643" s="259" t="s">
        <v>179</v>
      </c>
      <c r="D643" t="s">
        <v>1924</v>
      </c>
    </row>
    <row r="644" spans="1:4" x14ac:dyDescent="0.25">
      <c r="A644" s="259" t="s">
        <v>1171</v>
      </c>
      <c r="B644" s="260" t="s">
        <v>1828</v>
      </c>
      <c r="C644" s="259" t="s">
        <v>1172</v>
      </c>
      <c r="D644" t="s">
        <v>2094</v>
      </c>
    </row>
    <row r="645" spans="1:4" x14ac:dyDescent="0.25">
      <c r="A645" s="259" t="s">
        <v>785</v>
      </c>
      <c r="B645" s="260" t="s">
        <v>2060</v>
      </c>
      <c r="C645" s="259" t="s">
        <v>786</v>
      </c>
      <c r="D645" t="s">
        <v>2093</v>
      </c>
    </row>
    <row r="646" spans="1:4" x14ac:dyDescent="0.25">
      <c r="A646" s="259" t="s">
        <v>1026</v>
      </c>
      <c r="B646" s="260" t="s">
        <v>1801</v>
      </c>
      <c r="C646" s="259" t="s">
        <v>1027</v>
      </c>
      <c r="D646" t="s">
        <v>1936</v>
      </c>
    </row>
    <row r="647" spans="1:4" x14ac:dyDescent="0.25">
      <c r="A647" s="259" t="s">
        <v>1050</v>
      </c>
      <c r="B647" s="260" t="s">
        <v>1802</v>
      </c>
      <c r="C647" s="259" t="s">
        <v>1051</v>
      </c>
      <c r="D647" t="s">
        <v>1922</v>
      </c>
    </row>
    <row r="648" spans="1:4" x14ac:dyDescent="0.25">
      <c r="A648" s="259" t="s">
        <v>735</v>
      </c>
      <c r="B648" s="260" t="s">
        <v>1768</v>
      </c>
      <c r="C648" s="259" t="s">
        <v>736</v>
      </c>
      <c r="D648" t="s">
        <v>1918</v>
      </c>
    </row>
    <row r="649" spans="1:4" x14ac:dyDescent="0.25">
      <c r="A649" s="259" t="s">
        <v>681</v>
      </c>
      <c r="B649" s="260" t="s">
        <v>1766</v>
      </c>
      <c r="C649" s="259" t="s">
        <v>682</v>
      </c>
      <c r="D649" t="s">
        <v>2094</v>
      </c>
    </row>
    <row r="650" spans="1:4" x14ac:dyDescent="0.25">
      <c r="A650" s="263" t="s">
        <v>1346</v>
      </c>
      <c r="B650" s="264" t="s">
        <v>1860</v>
      </c>
      <c r="C650" s="263" t="s">
        <v>2076</v>
      </c>
      <c r="D650" t="s">
        <v>1934</v>
      </c>
    </row>
    <row r="651" spans="1:4" x14ac:dyDescent="0.25">
      <c r="A651" s="263" t="s">
        <v>1347</v>
      </c>
      <c r="B651" s="264" t="s">
        <v>1860</v>
      </c>
      <c r="C651" s="263" t="s">
        <v>1348</v>
      </c>
      <c r="D651" t="s">
        <v>1934</v>
      </c>
    </row>
    <row r="652" spans="1:4" x14ac:dyDescent="0.25">
      <c r="A652" s="263" t="s">
        <v>1349</v>
      </c>
      <c r="B652" s="264" t="s">
        <v>1860</v>
      </c>
      <c r="C652" s="263" t="s">
        <v>1350</v>
      </c>
      <c r="D652" t="s">
        <v>1934</v>
      </c>
    </row>
    <row r="653" spans="1:4" x14ac:dyDescent="0.25">
      <c r="A653" s="263" t="s">
        <v>348</v>
      </c>
      <c r="B653" s="264" t="s">
        <v>1728</v>
      </c>
      <c r="C653" s="263" t="s">
        <v>349</v>
      </c>
      <c r="D653" t="s">
        <v>1933</v>
      </c>
    </row>
    <row r="654" spans="1:4" x14ac:dyDescent="0.25">
      <c r="A654" s="263" t="s">
        <v>1126</v>
      </c>
      <c r="B654" s="264" t="s">
        <v>1824</v>
      </c>
      <c r="C654" s="263" t="s">
        <v>95</v>
      </c>
      <c r="D654" t="s">
        <v>1919</v>
      </c>
    </row>
    <row r="655" spans="1:4" x14ac:dyDescent="0.25">
      <c r="A655" s="259" t="s">
        <v>737</v>
      </c>
      <c r="B655" s="260" t="s">
        <v>1768</v>
      </c>
      <c r="C655" s="259" t="s">
        <v>738</v>
      </c>
      <c r="D655" t="s">
        <v>1918</v>
      </c>
    </row>
    <row r="656" spans="1:4" x14ac:dyDescent="0.25">
      <c r="A656" s="259" t="s">
        <v>462</v>
      </c>
      <c r="B656" s="260" t="s">
        <v>1742</v>
      </c>
      <c r="C656" s="259" t="s">
        <v>463</v>
      </c>
      <c r="D656" t="s">
        <v>1932</v>
      </c>
    </row>
    <row r="657" spans="1:4" x14ac:dyDescent="0.25">
      <c r="A657" s="259" t="s">
        <v>459</v>
      </c>
      <c r="B657" s="260" t="s">
        <v>1741</v>
      </c>
      <c r="C657" s="259" t="s">
        <v>95</v>
      </c>
      <c r="D657" t="s">
        <v>1932</v>
      </c>
    </row>
    <row r="658" spans="1:4" x14ac:dyDescent="0.25">
      <c r="A658" s="259" t="s">
        <v>475</v>
      </c>
      <c r="B658" s="260" t="s">
        <v>1745</v>
      </c>
      <c r="C658" s="259" t="s">
        <v>95</v>
      </c>
      <c r="D658" t="s">
        <v>1932</v>
      </c>
    </row>
    <row r="659" spans="1:4" x14ac:dyDescent="0.25">
      <c r="A659" s="259" t="s">
        <v>198</v>
      </c>
      <c r="B659" s="260" t="s">
        <v>1701</v>
      </c>
      <c r="C659" s="259" t="s">
        <v>199</v>
      </c>
      <c r="D659" t="s">
        <v>1935</v>
      </c>
    </row>
    <row r="660" spans="1:4" x14ac:dyDescent="0.25">
      <c r="A660" s="259" t="s">
        <v>715</v>
      </c>
      <c r="B660" s="260" t="s">
        <v>1767</v>
      </c>
      <c r="C660" s="259" t="s">
        <v>716</v>
      </c>
      <c r="D660" t="s">
        <v>1918</v>
      </c>
    </row>
    <row r="661" spans="1:4" x14ac:dyDescent="0.25">
      <c r="A661" s="259" t="s">
        <v>717</v>
      </c>
      <c r="B661" s="260" t="s">
        <v>1767</v>
      </c>
      <c r="C661" s="259" t="s">
        <v>718</v>
      </c>
      <c r="D661" t="s">
        <v>1918</v>
      </c>
    </row>
    <row r="662" spans="1:4" x14ac:dyDescent="0.25">
      <c r="A662" s="259" t="s">
        <v>653</v>
      </c>
      <c r="B662" s="260" t="s">
        <v>1765</v>
      </c>
      <c r="C662" s="259" t="s">
        <v>654</v>
      </c>
      <c r="D662" t="s">
        <v>1930</v>
      </c>
    </row>
    <row r="663" spans="1:4" x14ac:dyDescent="0.25">
      <c r="A663" s="259" t="s">
        <v>1357</v>
      </c>
      <c r="B663" s="260" t="s">
        <v>1863</v>
      </c>
      <c r="C663" s="259" t="s">
        <v>1358</v>
      </c>
      <c r="D663" t="s">
        <v>1934</v>
      </c>
    </row>
    <row r="664" spans="1:4" x14ac:dyDescent="0.25">
      <c r="A664" s="259" t="s">
        <v>497</v>
      </c>
      <c r="B664" s="260" t="s">
        <v>1754</v>
      </c>
      <c r="C664" s="259" t="s">
        <v>95</v>
      </c>
      <c r="D664" t="s">
        <v>1932</v>
      </c>
    </row>
    <row r="665" spans="1:4" x14ac:dyDescent="0.25">
      <c r="A665" s="259" t="s">
        <v>877</v>
      </c>
      <c r="B665" s="260" t="s">
        <v>1780</v>
      </c>
      <c r="C665" s="259" t="s">
        <v>878</v>
      </c>
      <c r="D665" t="s">
        <v>1938</v>
      </c>
    </row>
    <row r="666" spans="1:4" x14ac:dyDescent="0.25">
      <c r="A666" s="259" t="s">
        <v>1438</v>
      </c>
      <c r="B666" s="260" t="s">
        <v>1885</v>
      </c>
      <c r="C666" s="259" t="s">
        <v>179</v>
      </c>
      <c r="D666" t="s">
        <v>1937</v>
      </c>
    </row>
    <row r="667" spans="1:4" x14ac:dyDescent="0.25">
      <c r="A667" s="259" t="s">
        <v>797</v>
      </c>
      <c r="B667" s="260" t="s">
        <v>1772</v>
      </c>
      <c r="C667" s="259" t="s">
        <v>798</v>
      </c>
      <c r="D667" t="s">
        <v>1927</v>
      </c>
    </row>
    <row r="668" spans="1:4" x14ac:dyDescent="0.25">
      <c r="A668" s="259" t="s">
        <v>1534</v>
      </c>
      <c r="B668" s="260" t="s">
        <v>1890</v>
      </c>
      <c r="C668" s="259" t="s">
        <v>1535</v>
      </c>
      <c r="D668" t="s">
        <v>1920</v>
      </c>
    </row>
    <row r="669" spans="1:4" x14ac:dyDescent="0.25">
      <c r="A669" s="259" t="s">
        <v>1575</v>
      </c>
      <c r="B669" s="260" t="s">
        <v>1895</v>
      </c>
      <c r="C669" s="259" t="s">
        <v>1576</v>
      </c>
      <c r="D669" t="s">
        <v>1918</v>
      </c>
    </row>
    <row r="670" spans="1:4" x14ac:dyDescent="0.25">
      <c r="A670" s="259" t="s">
        <v>1251</v>
      </c>
      <c r="B670" s="260" t="s">
        <v>1832</v>
      </c>
      <c r="C670" s="259" t="s">
        <v>114</v>
      </c>
      <c r="D670" t="s">
        <v>1917</v>
      </c>
    </row>
    <row r="671" spans="1:4" x14ac:dyDescent="0.25">
      <c r="A671" s="259" t="s">
        <v>739</v>
      </c>
      <c r="B671" s="260" t="s">
        <v>1768</v>
      </c>
      <c r="C671" s="259" t="s">
        <v>740</v>
      </c>
      <c r="D671" t="s">
        <v>1918</v>
      </c>
    </row>
    <row r="672" spans="1:4" x14ac:dyDescent="0.25">
      <c r="A672" s="259" t="s">
        <v>1439</v>
      </c>
      <c r="B672" s="260" t="s">
        <v>1885</v>
      </c>
      <c r="C672" s="259" t="s">
        <v>1440</v>
      </c>
      <c r="D672" t="s">
        <v>1937</v>
      </c>
    </row>
    <row r="673" spans="1:4" x14ac:dyDescent="0.25">
      <c r="A673" s="259" t="s">
        <v>741</v>
      </c>
      <c r="B673" s="260" t="s">
        <v>1768</v>
      </c>
      <c r="C673" s="259" t="s">
        <v>742</v>
      </c>
      <c r="D673" t="s">
        <v>1918</v>
      </c>
    </row>
    <row r="674" spans="1:4" x14ac:dyDescent="0.25">
      <c r="A674" s="259" t="s">
        <v>1173</v>
      </c>
      <c r="B674" s="260" t="s">
        <v>1828</v>
      </c>
      <c r="C674" s="259" t="s">
        <v>1174</v>
      </c>
      <c r="D674" t="s">
        <v>2094</v>
      </c>
    </row>
    <row r="675" spans="1:4" x14ac:dyDescent="0.25">
      <c r="A675" s="259" t="s">
        <v>683</v>
      </c>
      <c r="B675" s="260" t="s">
        <v>1766</v>
      </c>
      <c r="C675" s="259" t="s">
        <v>684</v>
      </c>
      <c r="D675" t="s">
        <v>2094</v>
      </c>
    </row>
    <row r="676" spans="1:4" x14ac:dyDescent="0.25">
      <c r="A676" s="259" t="s">
        <v>1237</v>
      </c>
      <c r="B676" s="260" t="s">
        <v>1830</v>
      </c>
      <c r="C676" s="259" t="s">
        <v>179</v>
      </c>
      <c r="D676" t="s">
        <v>1923</v>
      </c>
    </row>
    <row r="677" spans="1:4" x14ac:dyDescent="0.25">
      <c r="A677" s="263" t="s">
        <v>234</v>
      </c>
      <c r="B677" s="260" t="s">
        <v>1719</v>
      </c>
      <c r="C677" s="259" t="s">
        <v>235</v>
      </c>
      <c r="D677" t="s">
        <v>1935</v>
      </c>
    </row>
    <row r="678" spans="1:4" x14ac:dyDescent="0.25">
      <c r="A678" s="259" t="s">
        <v>153</v>
      </c>
      <c r="B678" s="260" t="s">
        <v>1683</v>
      </c>
      <c r="C678" s="259" t="s">
        <v>154</v>
      </c>
      <c r="D678" t="s">
        <v>1916</v>
      </c>
    </row>
    <row r="679" spans="1:4" x14ac:dyDescent="0.25">
      <c r="A679" s="259" t="s">
        <v>1489</v>
      </c>
      <c r="B679" s="260" t="s">
        <v>1889</v>
      </c>
      <c r="C679" s="259" t="s">
        <v>1490</v>
      </c>
      <c r="D679" t="s">
        <v>1921</v>
      </c>
    </row>
    <row r="680" spans="1:4" x14ac:dyDescent="0.25">
      <c r="A680" s="259" t="s">
        <v>1175</v>
      </c>
      <c r="B680" s="260" t="s">
        <v>1828</v>
      </c>
      <c r="C680" s="259" t="s">
        <v>1176</v>
      </c>
      <c r="D680" t="s">
        <v>2094</v>
      </c>
    </row>
    <row r="681" spans="1:4" x14ac:dyDescent="0.25">
      <c r="A681" s="259" t="s">
        <v>1536</v>
      </c>
      <c r="B681" s="260" t="s">
        <v>1890</v>
      </c>
      <c r="C681" s="259" t="s">
        <v>1537</v>
      </c>
      <c r="D681" t="s">
        <v>1920</v>
      </c>
    </row>
    <row r="682" spans="1:4" x14ac:dyDescent="0.25">
      <c r="A682" s="259" t="s">
        <v>1177</v>
      </c>
      <c r="B682" s="260" t="s">
        <v>1828</v>
      </c>
      <c r="C682" s="259" t="s">
        <v>1178</v>
      </c>
      <c r="D682" t="s">
        <v>2094</v>
      </c>
    </row>
    <row r="683" spans="1:4" x14ac:dyDescent="0.25">
      <c r="A683" s="259" t="s">
        <v>1179</v>
      </c>
      <c r="B683" s="260" t="s">
        <v>1828</v>
      </c>
      <c r="C683" s="259" t="s">
        <v>891</v>
      </c>
      <c r="D683" t="s">
        <v>2094</v>
      </c>
    </row>
    <row r="684" spans="1:4" x14ac:dyDescent="0.25">
      <c r="A684" s="259" t="s">
        <v>1538</v>
      </c>
      <c r="B684" s="260" t="s">
        <v>1890</v>
      </c>
      <c r="C684" s="259" t="s">
        <v>678</v>
      </c>
      <c r="D684" t="s">
        <v>1920</v>
      </c>
    </row>
    <row r="685" spans="1:4" x14ac:dyDescent="0.25">
      <c r="A685" s="259" t="s">
        <v>394</v>
      </c>
      <c r="B685" s="260" t="s">
        <v>1733</v>
      </c>
      <c r="C685" s="259" t="s">
        <v>395</v>
      </c>
      <c r="D685" t="s">
        <v>1939</v>
      </c>
    </row>
    <row r="686" spans="1:4" x14ac:dyDescent="0.25">
      <c r="A686" s="263" t="s">
        <v>287</v>
      </c>
      <c r="B686" s="264" t="s">
        <v>1723</v>
      </c>
      <c r="C686" s="263" t="s">
        <v>288</v>
      </c>
      <c r="D686" t="s">
        <v>1928</v>
      </c>
    </row>
    <row r="687" spans="1:4" x14ac:dyDescent="0.25">
      <c r="A687" s="259" t="s">
        <v>1238</v>
      </c>
      <c r="B687" s="260" t="s">
        <v>1830</v>
      </c>
      <c r="C687" s="259" t="s">
        <v>199</v>
      </c>
      <c r="D687" t="s">
        <v>1923</v>
      </c>
    </row>
    <row r="688" spans="1:4" x14ac:dyDescent="0.25">
      <c r="A688" s="259" t="s">
        <v>1180</v>
      </c>
      <c r="B688" s="260" t="s">
        <v>1828</v>
      </c>
      <c r="C688" s="259" t="s">
        <v>1181</v>
      </c>
      <c r="D688" t="s">
        <v>2094</v>
      </c>
    </row>
    <row r="689" spans="1:4" x14ac:dyDescent="0.25">
      <c r="A689" s="259" t="s">
        <v>1182</v>
      </c>
      <c r="B689" s="260" t="s">
        <v>1828</v>
      </c>
      <c r="C689" s="259" t="s">
        <v>1183</v>
      </c>
      <c r="D689" t="s">
        <v>2094</v>
      </c>
    </row>
    <row r="690" spans="1:4" x14ac:dyDescent="0.25">
      <c r="A690" s="259" t="s">
        <v>1073</v>
      </c>
      <c r="B690" s="260" t="s">
        <v>1812</v>
      </c>
      <c r="C690" s="259" t="s">
        <v>1074</v>
      </c>
      <c r="D690" t="s">
        <v>1925</v>
      </c>
    </row>
    <row r="691" spans="1:4" x14ac:dyDescent="0.25">
      <c r="A691" s="259" t="s">
        <v>1184</v>
      </c>
      <c r="B691" s="260" t="s">
        <v>1828</v>
      </c>
      <c r="C691" s="259" t="s">
        <v>1185</v>
      </c>
      <c r="D691" t="s">
        <v>2094</v>
      </c>
    </row>
    <row r="692" spans="1:4" x14ac:dyDescent="0.25">
      <c r="A692" s="259" t="s">
        <v>1186</v>
      </c>
      <c r="B692" s="260" t="s">
        <v>1828</v>
      </c>
      <c r="C692" s="259" t="s">
        <v>768</v>
      </c>
      <c r="D692" t="s">
        <v>2094</v>
      </c>
    </row>
    <row r="693" spans="1:4" x14ac:dyDescent="0.25">
      <c r="A693" s="259" t="s">
        <v>1008</v>
      </c>
      <c r="B693" s="260" t="s">
        <v>1794</v>
      </c>
      <c r="C693" s="259" t="s">
        <v>1009</v>
      </c>
      <c r="D693" t="s">
        <v>1922</v>
      </c>
    </row>
    <row r="694" spans="1:4" x14ac:dyDescent="0.25">
      <c r="A694" s="259" t="s">
        <v>685</v>
      </c>
      <c r="B694" s="260" t="s">
        <v>1766</v>
      </c>
      <c r="C694" s="259" t="s">
        <v>686</v>
      </c>
      <c r="D694" t="s">
        <v>2094</v>
      </c>
    </row>
    <row r="695" spans="1:4" x14ac:dyDescent="0.25">
      <c r="A695" s="259" t="s">
        <v>512</v>
      </c>
      <c r="B695" s="260" t="s">
        <v>1759</v>
      </c>
      <c r="C695" s="259" t="s">
        <v>513</v>
      </c>
      <c r="D695" t="s">
        <v>1932</v>
      </c>
    </row>
    <row r="696" spans="1:4" x14ac:dyDescent="0.25">
      <c r="A696" s="259" t="s">
        <v>687</v>
      </c>
      <c r="B696" s="260" t="s">
        <v>1766</v>
      </c>
      <c r="C696" s="259" t="s">
        <v>688</v>
      </c>
      <c r="D696" t="s">
        <v>2094</v>
      </c>
    </row>
    <row r="697" spans="1:4" x14ac:dyDescent="0.25">
      <c r="A697" s="259" t="s">
        <v>1020</v>
      </c>
      <c r="B697" s="260" t="s">
        <v>1800</v>
      </c>
      <c r="C697" s="259" t="s">
        <v>1021</v>
      </c>
      <c r="D697" t="s">
        <v>1922</v>
      </c>
    </row>
    <row r="698" spans="1:4" x14ac:dyDescent="0.25">
      <c r="A698" s="259" t="s">
        <v>514</v>
      </c>
      <c r="B698" s="260" t="s">
        <v>1759</v>
      </c>
      <c r="C698" s="259" t="s">
        <v>515</v>
      </c>
      <c r="D698" t="s">
        <v>1932</v>
      </c>
    </row>
    <row r="699" spans="1:4" x14ac:dyDescent="0.25">
      <c r="A699" s="259" t="s">
        <v>1075</v>
      </c>
      <c r="B699" s="260" t="s">
        <v>1812</v>
      </c>
      <c r="C699" s="259" t="s">
        <v>1076</v>
      </c>
      <c r="D699" t="s">
        <v>1925</v>
      </c>
    </row>
    <row r="700" spans="1:4" x14ac:dyDescent="0.25">
      <c r="A700" s="259" t="s">
        <v>719</v>
      </c>
      <c r="B700" s="260" t="s">
        <v>1767</v>
      </c>
      <c r="C700" s="259" t="s">
        <v>720</v>
      </c>
      <c r="D700" t="s">
        <v>1918</v>
      </c>
    </row>
    <row r="701" spans="1:4" x14ac:dyDescent="0.25">
      <c r="A701" s="259" t="s">
        <v>327</v>
      </c>
      <c r="B701" s="260" t="s">
        <v>1725</v>
      </c>
      <c r="C701" s="259" t="s">
        <v>328</v>
      </c>
      <c r="D701" t="s">
        <v>1933</v>
      </c>
    </row>
    <row r="702" spans="1:4" x14ac:dyDescent="0.25">
      <c r="A702" s="259" t="s">
        <v>1239</v>
      </c>
      <c r="B702" s="260" t="s">
        <v>1830</v>
      </c>
      <c r="C702" s="259" t="s">
        <v>779</v>
      </c>
      <c r="D702" t="s">
        <v>1923</v>
      </c>
    </row>
    <row r="703" spans="1:4" x14ac:dyDescent="0.25">
      <c r="A703" s="259" t="s">
        <v>379</v>
      </c>
      <c r="B703" s="260" t="s">
        <v>1732</v>
      </c>
      <c r="C703" s="259" t="s">
        <v>344</v>
      </c>
      <c r="D703" t="s">
        <v>1939</v>
      </c>
    </row>
    <row r="704" spans="1:4" x14ac:dyDescent="0.25">
      <c r="A704" s="259" t="s">
        <v>721</v>
      </c>
      <c r="B704" s="260" t="s">
        <v>1767</v>
      </c>
      <c r="C704" s="259" t="s">
        <v>722</v>
      </c>
      <c r="D704" t="s">
        <v>1918</v>
      </c>
    </row>
    <row r="705" spans="1:4" x14ac:dyDescent="0.25">
      <c r="A705" s="259" t="s">
        <v>1240</v>
      </c>
      <c r="B705" s="260" t="s">
        <v>1830</v>
      </c>
      <c r="C705" s="259" t="s">
        <v>1241</v>
      </c>
      <c r="D705" t="s">
        <v>1923</v>
      </c>
    </row>
    <row r="706" spans="1:4" x14ac:dyDescent="0.25">
      <c r="A706" s="259" t="s">
        <v>689</v>
      </c>
      <c r="B706" s="260" t="s">
        <v>1766</v>
      </c>
      <c r="C706" s="259" t="s">
        <v>690</v>
      </c>
      <c r="D706" t="s">
        <v>2094</v>
      </c>
    </row>
    <row r="707" spans="1:4" x14ac:dyDescent="0.25">
      <c r="A707" s="259" t="s">
        <v>1187</v>
      </c>
      <c r="B707" s="260" t="s">
        <v>1828</v>
      </c>
      <c r="C707" s="259" t="s">
        <v>823</v>
      </c>
      <c r="D707" t="s">
        <v>2094</v>
      </c>
    </row>
    <row r="708" spans="1:4" x14ac:dyDescent="0.25">
      <c r="A708" s="259" t="s">
        <v>1077</v>
      </c>
      <c r="B708" s="260" t="s">
        <v>1812</v>
      </c>
      <c r="C708" s="259" t="s">
        <v>1078</v>
      </c>
      <c r="D708" t="s">
        <v>1925</v>
      </c>
    </row>
    <row r="709" spans="1:4" x14ac:dyDescent="0.25">
      <c r="A709" s="259" t="s">
        <v>380</v>
      </c>
      <c r="B709" s="260" t="s">
        <v>1732</v>
      </c>
      <c r="C709" s="259" t="s">
        <v>381</v>
      </c>
      <c r="D709" t="s">
        <v>1939</v>
      </c>
    </row>
    <row r="710" spans="1:4" x14ac:dyDescent="0.25">
      <c r="A710" s="259" t="s">
        <v>411</v>
      </c>
      <c r="B710" s="260" t="s">
        <v>1734</v>
      </c>
      <c r="C710" s="259" t="s">
        <v>122</v>
      </c>
      <c r="D710" t="s">
        <v>1931</v>
      </c>
    </row>
    <row r="711" spans="1:4" x14ac:dyDescent="0.25">
      <c r="A711" s="259" t="s">
        <v>1203</v>
      </c>
      <c r="B711" s="260" t="s">
        <v>1829</v>
      </c>
      <c r="C711" s="259" t="s">
        <v>181</v>
      </c>
      <c r="D711" t="s">
        <v>1923</v>
      </c>
    </row>
    <row r="712" spans="1:4" x14ac:dyDescent="0.25">
      <c r="A712" s="259" t="s">
        <v>464</v>
      </c>
      <c r="B712" s="260" t="s">
        <v>1742</v>
      </c>
      <c r="C712" s="259" t="s">
        <v>465</v>
      </c>
      <c r="D712" t="s">
        <v>1932</v>
      </c>
    </row>
    <row r="713" spans="1:4" x14ac:dyDescent="0.25">
      <c r="A713" s="259" t="s">
        <v>340</v>
      </c>
      <c r="B713" s="260" t="s">
        <v>1726</v>
      </c>
      <c r="C713" s="259" t="s">
        <v>341</v>
      </c>
      <c r="D713" t="s">
        <v>1933</v>
      </c>
    </row>
    <row r="714" spans="1:4" x14ac:dyDescent="0.25">
      <c r="A714" s="259" t="s">
        <v>747</v>
      </c>
      <c r="B714" s="260" t="s">
        <v>1769</v>
      </c>
      <c r="C714" s="259" t="s">
        <v>748</v>
      </c>
      <c r="D714" t="s">
        <v>2093</v>
      </c>
    </row>
    <row r="715" spans="1:4" x14ac:dyDescent="0.25">
      <c r="A715" s="259" t="s">
        <v>182</v>
      </c>
      <c r="B715" s="260" t="s">
        <v>1691</v>
      </c>
      <c r="C715" s="259" t="s">
        <v>183</v>
      </c>
      <c r="D715" t="s">
        <v>1935</v>
      </c>
    </row>
    <row r="716" spans="1:4" x14ac:dyDescent="0.25">
      <c r="A716" s="259" t="s">
        <v>894</v>
      </c>
      <c r="B716" s="260" t="s">
        <v>1781</v>
      </c>
      <c r="C716" s="259" t="s">
        <v>895</v>
      </c>
      <c r="D716" t="s">
        <v>1938</v>
      </c>
    </row>
    <row r="717" spans="1:4" x14ac:dyDescent="0.25">
      <c r="A717" s="259" t="s">
        <v>602</v>
      </c>
      <c r="B717" s="260" t="s">
        <v>1762</v>
      </c>
      <c r="C717" s="259" t="s">
        <v>603</v>
      </c>
      <c r="D717" t="s">
        <v>1930</v>
      </c>
    </row>
    <row r="718" spans="1:4" x14ac:dyDescent="0.25">
      <c r="A718" s="259" t="s">
        <v>849</v>
      </c>
      <c r="B718" s="260" t="s">
        <v>1778</v>
      </c>
      <c r="C718" s="259" t="s">
        <v>850</v>
      </c>
      <c r="D718" t="s">
        <v>1938</v>
      </c>
    </row>
    <row r="719" spans="1:4" x14ac:dyDescent="0.25">
      <c r="A719" s="259" t="s">
        <v>815</v>
      </c>
      <c r="B719" s="260" t="s">
        <v>1774</v>
      </c>
      <c r="C719" s="259" t="s">
        <v>816</v>
      </c>
      <c r="D719" t="s">
        <v>1927</v>
      </c>
    </row>
    <row r="720" spans="1:4" x14ac:dyDescent="0.25">
      <c r="A720" s="259" t="s">
        <v>604</v>
      </c>
      <c r="B720" s="260" t="s">
        <v>1762</v>
      </c>
      <c r="C720" s="259" t="s">
        <v>605</v>
      </c>
      <c r="D720" t="s">
        <v>1930</v>
      </c>
    </row>
    <row r="721" spans="1:4" x14ac:dyDescent="0.25">
      <c r="A721" s="259" t="s">
        <v>799</v>
      </c>
      <c r="B721" s="260" t="s">
        <v>1772</v>
      </c>
      <c r="C721" s="259" t="s">
        <v>800</v>
      </c>
      <c r="D721" t="s">
        <v>1927</v>
      </c>
    </row>
    <row r="722" spans="1:4" x14ac:dyDescent="0.25">
      <c r="A722" s="259" t="s">
        <v>801</v>
      </c>
      <c r="B722" s="260" t="s">
        <v>1772</v>
      </c>
      <c r="C722" s="259" t="s">
        <v>374</v>
      </c>
      <c r="D722" t="s">
        <v>1927</v>
      </c>
    </row>
    <row r="723" spans="1:4" x14ac:dyDescent="0.25">
      <c r="A723" s="259" t="s">
        <v>1273</v>
      </c>
      <c r="B723" s="260" t="s">
        <v>1835</v>
      </c>
      <c r="C723" s="259" t="s">
        <v>1274</v>
      </c>
      <c r="D723" t="s">
        <v>1917</v>
      </c>
    </row>
    <row r="724" spans="1:4" x14ac:dyDescent="0.25">
      <c r="A724" s="259" t="s">
        <v>529</v>
      </c>
      <c r="B724" s="259" t="s">
        <v>1761</v>
      </c>
      <c r="C724" s="259" t="s">
        <v>2049</v>
      </c>
      <c r="D724" t="s">
        <v>1929</v>
      </c>
    </row>
    <row r="725" spans="1:4" x14ac:dyDescent="0.25">
      <c r="A725" s="259" t="s">
        <v>530</v>
      </c>
      <c r="B725" s="259" t="s">
        <v>1761</v>
      </c>
      <c r="C725" s="259" t="s">
        <v>531</v>
      </c>
      <c r="D725" t="s">
        <v>1929</v>
      </c>
    </row>
    <row r="726" spans="1:4" x14ac:dyDescent="0.25">
      <c r="A726" s="259" t="s">
        <v>1089</v>
      </c>
      <c r="B726" s="260" t="s">
        <v>1802</v>
      </c>
      <c r="C726" s="259" t="s">
        <v>1090</v>
      </c>
      <c r="D726" t="s">
        <v>1925</v>
      </c>
    </row>
    <row r="727" spans="1:4" x14ac:dyDescent="0.25">
      <c r="A727" s="259" t="s">
        <v>1242</v>
      </c>
      <c r="B727" s="260" t="s">
        <v>1830</v>
      </c>
      <c r="C727" s="259" t="s">
        <v>285</v>
      </c>
      <c r="D727" t="s">
        <v>1923</v>
      </c>
    </row>
    <row r="728" spans="1:4" x14ac:dyDescent="0.25">
      <c r="A728" s="259" t="s">
        <v>691</v>
      </c>
      <c r="B728" s="260" t="s">
        <v>1766</v>
      </c>
      <c r="C728" s="259" t="s">
        <v>305</v>
      </c>
      <c r="D728" t="s">
        <v>2094</v>
      </c>
    </row>
    <row r="729" spans="1:4" x14ac:dyDescent="0.25">
      <c r="A729" s="259" t="s">
        <v>976</v>
      </c>
      <c r="B729" s="260" t="s">
        <v>1784</v>
      </c>
      <c r="C729" s="259" t="s">
        <v>977</v>
      </c>
      <c r="D729" t="s">
        <v>1926</v>
      </c>
    </row>
    <row r="730" spans="1:4" x14ac:dyDescent="0.25">
      <c r="A730" s="259" t="s">
        <v>1079</v>
      </c>
      <c r="B730" s="260" t="s">
        <v>1812</v>
      </c>
      <c r="C730" s="259" t="s">
        <v>278</v>
      </c>
      <c r="D730" t="s">
        <v>1925</v>
      </c>
    </row>
    <row r="731" spans="1:4" x14ac:dyDescent="0.25">
      <c r="A731" s="259" t="s">
        <v>1139</v>
      </c>
      <c r="B731" s="259" t="s">
        <v>1827</v>
      </c>
      <c r="C731" s="259" t="s">
        <v>1140</v>
      </c>
      <c r="D731" t="s">
        <v>1919</v>
      </c>
    </row>
    <row r="732" spans="1:4" x14ac:dyDescent="0.25">
      <c r="A732" s="259" t="s">
        <v>692</v>
      </c>
      <c r="B732" s="260" t="s">
        <v>1766</v>
      </c>
      <c r="C732" s="259" t="s">
        <v>693</v>
      </c>
      <c r="D732" t="s">
        <v>2094</v>
      </c>
    </row>
    <row r="733" spans="1:4" x14ac:dyDescent="0.25">
      <c r="A733" s="259" t="s">
        <v>911</v>
      </c>
      <c r="B733" s="260" t="s">
        <v>1782</v>
      </c>
      <c r="C733" s="259" t="s">
        <v>465</v>
      </c>
      <c r="D733" t="s">
        <v>1938</v>
      </c>
    </row>
    <row r="734" spans="1:4" x14ac:dyDescent="0.25">
      <c r="A734" s="259" t="s">
        <v>1080</v>
      </c>
      <c r="B734" s="260" t="s">
        <v>1812</v>
      </c>
      <c r="C734" s="259" t="s">
        <v>535</v>
      </c>
      <c r="D734" t="s">
        <v>1925</v>
      </c>
    </row>
    <row r="735" spans="1:4" x14ac:dyDescent="0.25">
      <c r="A735" s="259" t="s">
        <v>655</v>
      </c>
      <c r="B735" s="260" t="s">
        <v>1765</v>
      </c>
      <c r="C735" s="259" t="s">
        <v>656</v>
      </c>
      <c r="D735" t="s">
        <v>1930</v>
      </c>
    </row>
    <row r="736" spans="1:4" x14ac:dyDescent="0.25">
      <c r="A736" s="259" t="s">
        <v>1441</v>
      </c>
      <c r="B736" s="260" t="s">
        <v>1885</v>
      </c>
      <c r="C736" s="259" t="s">
        <v>473</v>
      </c>
      <c r="D736" t="s">
        <v>1937</v>
      </c>
    </row>
    <row r="737" spans="1:4" x14ac:dyDescent="0.25">
      <c r="A737" s="259" t="s">
        <v>606</v>
      </c>
      <c r="B737" s="260" t="s">
        <v>1762</v>
      </c>
      <c r="C737" s="259" t="s">
        <v>607</v>
      </c>
      <c r="D737" t="s">
        <v>1930</v>
      </c>
    </row>
    <row r="738" spans="1:4" x14ac:dyDescent="0.25">
      <c r="A738" s="259" t="s">
        <v>978</v>
      </c>
      <c r="B738" s="260" t="s">
        <v>1784</v>
      </c>
      <c r="C738" s="259" t="s">
        <v>693</v>
      </c>
      <c r="D738" t="s">
        <v>1926</v>
      </c>
    </row>
    <row r="739" spans="1:4" x14ac:dyDescent="0.25">
      <c r="A739" s="259" t="s">
        <v>608</v>
      </c>
      <c r="B739" s="260" t="s">
        <v>1762</v>
      </c>
      <c r="C739" s="259" t="s">
        <v>609</v>
      </c>
      <c r="D739" t="s">
        <v>1930</v>
      </c>
    </row>
    <row r="740" spans="1:4" x14ac:dyDescent="0.25">
      <c r="A740" s="259" t="s">
        <v>1375</v>
      </c>
      <c r="B740" s="260" t="s">
        <v>1872</v>
      </c>
      <c r="C740" s="259" t="s">
        <v>1376</v>
      </c>
      <c r="D740" t="s">
        <v>1936</v>
      </c>
    </row>
    <row r="741" spans="1:4" x14ac:dyDescent="0.25">
      <c r="A741" s="259" t="s">
        <v>1442</v>
      </c>
      <c r="B741" s="260" t="s">
        <v>1885</v>
      </c>
      <c r="C741" s="259" t="s">
        <v>867</v>
      </c>
      <c r="D741" t="s">
        <v>1937</v>
      </c>
    </row>
    <row r="742" spans="1:4" x14ac:dyDescent="0.25">
      <c r="A742" s="259" t="s">
        <v>245</v>
      </c>
      <c r="B742" s="260" t="s">
        <v>1720</v>
      </c>
      <c r="C742" s="259" t="s">
        <v>246</v>
      </c>
      <c r="D742" t="s">
        <v>1928</v>
      </c>
    </row>
    <row r="743" spans="1:4" x14ac:dyDescent="0.25">
      <c r="A743" s="263" t="s">
        <v>1639</v>
      </c>
      <c r="B743" s="260" t="s">
        <v>1898</v>
      </c>
      <c r="C743" s="259" t="s">
        <v>1640</v>
      </c>
      <c r="D743" t="s">
        <v>1941</v>
      </c>
    </row>
    <row r="744" spans="1:4" x14ac:dyDescent="0.25">
      <c r="A744" s="259" t="s">
        <v>979</v>
      </c>
      <c r="B744" s="260" t="s">
        <v>1784</v>
      </c>
      <c r="C744" s="259" t="s">
        <v>980</v>
      </c>
      <c r="D744" t="s">
        <v>1926</v>
      </c>
    </row>
    <row r="745" spans="1:4" x14ac:dyDescent="0.25">
      <c r="A745" s="259" t="s">
        <v>1491</v>
      </c>
      <c r="B745" s="260" t="s">
        <v>1889</v>
      </c>
      <c r="C745" s="259" t="s">
        <v>1492</v>
      </c>
      <c r="D745" t="s">
        <v>1921</v>
      </c>
    </row>
    <row r="746" spans="1:4" x14ac:dyDescent="0.25">
      <c r="A746" s="259" t="s">
        <v>1493</v>
      </c>
      <c r="B746" s="260" t="s">
        <v>1889</v>
      </c>
      <c r="C746" s="259" t="s">
        <v>1494</v>
      </c>
      <c r="D746" t="s">
        <v>1921</v>
      </c>
    </row>
    <row r="747" spans="1:4" x14ac:dyDescent="0.25">
      <c r="A747" s="259" t="s">
        <v>1091</v>
      </c>
      <c r="B747" s="260" t="s">
        <v>1802</v>
      </c>
      <c r="C747" s="259" t="s">
        <v>1092</v>
      </c>
      <c r="D747" t="s">
        <v>1925</v>
      </c>
    </row>
    <row r="748" spans="1:4" x14ac:dyDescent="0.25">
      <c r="A748" s="259" t="s">
        <v>896</v>
      </c>
      <c r="B748" s="260" t="s">
        <v>1781</v>
      </c>
      <c r="C748" s="259" t="s">
        <v>897</v>
      </c>
      <c r="D748" t="s">
        <v>1938</v>
      </c>
    </row>
    <row r="749" spans="1:4" x14ac:dyDescent="0.25">
      <c r="A749" s="259" t="s">
        <v>866</v>
      </c>
      <c r="B749" s="260" t="s">
        <v>1779</v>
      </c>
      <c r="C749" s="259" t="s">
        <v>867</v>
      </c>
      <c r="D749" t="s">
        <v>1938</v>
      </c>
    </row>
    <row r="750" spans="1:4" x14ac:dyDescent="0.25">
      <c r="A750" s="259" t="s">
        <v>1443</v>
      </c>
      <c r="B750" s="260" t="s">
        <v>1885</v>
      </c>
      <c r="C750" s="259" t="s">
        <v>1444</v>
      </c>
      <c r="D750" t="s">
        <v>1937</v>
      </c>
    </row>
    <row r="751" spans="1:4" x14ac:dyDescent="0.25">
      <c r="A751" s="259" t="s">
        <v>1445</v>
      </c>
      <c r="B751" s="260" t="s">
        <v>1885</v>
      </c>
      <c r="C751" s="259" t="s">
        <v>419</v>
      </c>
      <c r="D751" t="s">
        <v>1937</v>
      </c>
    </row>
    <row r="752" spans="1:4" x14ac:dyDescent="0.25">
      <c r="A752" s="259" t="s">
        <v>1446</v>
      </c>
      <c r="B752" s="260" t="s">
        <v>1885</v>
      </c>
      <c r="C752" s="259" t="s">
        <v>1447</v>
      </c>
      <c r="D752" t="s">
        <v>1937</v>
      </c>
    </row>
    <row r="753" spans="1:4" x14ac:dyDescent="0.25">
      <c r="A753" s="259" t="s">
        <v>1448</v>
      </c>
      <c r="B753" s="260" t="s">
        <v>1885</v>
      </c>
      <c r="C753" s="259" t="s">
        <v>279</v>
      </c>
      <c r="D753" t="s">
        <v>1937</v>
      </c>
    </row>
    <row r="754" spans="1:4" x14ac:dyDescent="0.25">
      <c r="A754" s="259" t="s">
        <v>1365</v>
      </c>
      <c r="B754" s="260" t="s">
        <v>1867</v>
      </c>
      <c r="C754" s="259" t="s">
        <v>114</v>
      </c>
      <c r="D754" t="s">
        <v>1936</v>
      </c>
    </row>
    <row r="755" spans="1:4" x14ac:dyDescent="0.25">
      <c r="A755" s="259" t="s">
        <v>1377</v>
      </c>
      <c r="B755" s="260" t="s">
        <v>1872</v>
      </c>
      <c r="C755" s="259" t="s">
        <v>1378</v>
      </c>
      <c r="D755" t="s">
        <v>1936</v>
      </c>
    </row>
    <row r="756" spans="1:4" x14ac:dyDescent="0.25">
      <c r="A756" s="259" t="s">
        <v>1081</v>
      </c>
      <c r="B756" s="260" t="s">
        <v>1812</v>
      </c>
      <c r="C756" s="259" t="s">
        <v>912</v>
      </c>
      <c r="D756" t="s">
        <v>1925</v>
      </c>
    </row>
    <row r="757" spans="1:4" x14ac:dyDescent="0.25">
      <c r="A757" s="259" t="s">
        <v>1107</v>
      </c>
      <c r="B757" s="260" t="s">
        <v>1816</v>
      </c>
      <c r="C757" s="259" t="s">
        <v>344</v>
      </c>
      <c r="D757" t="s">
        <v>1919</v>
      </c>
    </row>
    <row r="758" spans="1:4" x14ac:dyDescent="0.25">
      <c r="A758" s="259" t="s">
        <v>1036</v>
      </c>
      <c r="B758" s="260" t="s">
        <v>1784</v>
      </c>
      <c r="C758" s="259" t="s">
        <v>1037</v>
      </c>
      <c r="D758" t="s">
        <v>1922</v>
      </c>
    </row>
    <row r="759" spans="1:4" x14ac:dyDescent="0.25">
      <c r="A759" s="259" t="s">
        <v>1038</v>
      </c>
      <c r="B759" s="260" t="s">
        <v>1784</v>
      </c>
      <c r="C759" s="259" t="s">
        <v>1039</v>
      </c>
      <c r="D759" t="s">
        <v>1922</v>
      </c>
    </row>
    <row r="760" spans="1:4" x14ac:dyDescent="0.25">
      <c r="A760" s="259" t="s">
        <v>981</v>
      </c>
      <c r="B760" s="260" t="s">
        <v>1784</v>
      </c>
      <c r="C760" s="259" t="s">
        <v>982</v>
      </c>
      <c r="D760" t="s">
        <v>1926</v>
      </c>
    </row>
    <row r="761" spans="1:4" x14ac:dyDescent="0.25">
      <c r="A761" s="259" t="s">
        <v>983</v>
      </c>
      <c r="B761" s="260" t="s">
        <v>1784</v>
      </c>
      <c r="C761" s="259" t="s">
        <v>984</v>
      </c>
      <c r="D761" t="s">
        <v>1926</v>
      </c>
    </row>
    <row r="762" spans="1:4" x14ac:dyDescent="0.25">
      <c r="A762" s="259" t="s">
        <v>135</v>
      </c>
      <c r="B762" s="260" t="s">
        <v>1676</v>
      </c>
      <c r="C762" s="259" t="s">
        <v>136</v>
      </c>
      <c r="D762" t="s">
        <v>1916</v>
      </c>
    </row>
    <row r="763" spans="1:4" x14ac:dyDescent="0.25">
      <c r="A763" s="259" t="s">
        <v>1093</v>
      </c>
      <c r="B763" s="260" t="s">
        <v>1802</v>
      </c>
      <c r="C763" s="259" t="s">
        <v>2070</v>
      </c>
      <c r="D763" t="s">
        <v>1925</v>
      </c>
    </row>
    <row r="764" spans="1:4" x14ac:dyDescent="0.25">
      <c r="A764" s="259" t="s">
        <v>1094</v>
      </c>
      <c r="B764" s="260" t="s">
        <v>1802</v>
      </c>
      <c r="C764" s="259" t="s">
        <v>1095</v>
      </c>
      <c r="D764" t="s">
        <v>1925</v>
      </c>
    </row>
    <row r="765" spans="1:4" x14ac:dyDescent="0.25">
      <c r="A765" s="261" t="s">
        <v>1096</v>
      </c>
      <c r="B765" s="262" t="s">
        <v>1802</v>
      </c>
      <c r="C765" s="261" t="s">
        <v>1097</v>
      </c>
      <c r="D765" t="s">
        <v>1925</v>
      </c>
    </row>
    <row r="766" spans="1:4" x14ac:dyDescent="0.25">
      <c r="A766" s="259" t="s">
        <v>1495</v>
      </c>
      <c r="B766" s="260" t="s">
        <v>1889</v>
      </c>
      <c r="C766" s="259" t="s">
        <v>1496</v>
      </c>
      <c r="D766" t="s">
        <v>1921</v>
      </c>
    </row>
    <row r="767" spans="1:4" x14ac:dyDescent="0.25">
      <c r="A767" s="263" t="s">
        <v>412</v>
      </c>
      <c r="B767" s="260" t="s">
        <v>1734</v>
      </c>
      <c r="C767" s="259" t="s">
        <v>413</v>
      </c>
      <c r="D767" t="s">
        <v>1931</v>
      </c>
    </row>
    <row r="768" spans="1:4" x14ac:dyDescent="0.25">
      <c r="A768" s="263" t="s">
        <v>414</v>
      </c>
      <c r="B768" s="260" t="s">
        <v>1734</v>
      </c>
      <c r="C768" s="259" t="s">
        <v>415</v>
      </c>
      <c r="D768" t="s">
        <v>1931</v>
      </c>
    </row>
    <row r="769" spans="1:4" x14ac:dyDescent="0.25">
      <c r="A769" s="263" t="s">
        <v>416</v>
      </c>
      <c r="B769" s="260" t="s">
        <v>1734</v>
      </c>
      <c r="C769" s="259" t="s">
        <v>417</v>
      </c>
      <c r="D769" t="s">
        <v>1931</v>
      </c>
    </row>
    <row r="770" spans="1:4" x14ac:dyDescent="0.25">
      <c r="A770" s="259" t="s">
        <v>802</v>
      </c>
      <c r="B770" s="260" t="s">
        <v>1772</v>
      </c>
      <c r="C770" s="259" t="s">
        <v>803</v>
      </c>
      <c r="D770" t="s">
        <v>1927</v>
      </c>
    </row>
    <row r="771" spans="1:4" x14ac:dyDescent="0.25">
      <c r="A771" s="259" t="s">
        <v>817</v>
      </c>
      <c r="B771" s="260" t="s">
        <v>1774</v>
      </c>
      <c r="C771" s="259" t="s">
        <v>818</v>
      </c>
      <c r="D771" t="s">
        <v>1927</v>
      </c>
    </row>
    <row r="772" spans="1:4" x14ac:dyDescent="0.25">
      <c r="A772" s="259" t="s">
        <v>879</v>
      </c>
      <c r="B772" s="260" t="s">
        <v>1780</v>
      </c>
      <c r="C772" s="259" t="s">
        <v>648</v>
      </c>
      <c r="D772" t="s">
        <v>1938</v>
      </c>
    </row>
    <row r="773" spans="1:4" x14ac:dyDescent="0.25">
      <c r="A773" s="259" t="s">
        <v>880</v>
      </c>
      <c r="B773" s="260" t="s">
        <v>1780</v>
      </c>
      <c r="C773" s="259" t="s">
        <v>881</v>
      </c>
      <c r="D773" t="s">
        <v>1938</v>
      </c>
    </row>
    <row r="774" spans="1:4" x14ac:dyDescent="0.25">
      <c r="A774" s="259" t="s">
        <v>882</v>
      </c>
      <c r="B774" s="260" t="s">
        <v>1780</v>
      </c>
      <c r="C774" s="259" t="s">
        <v>883</v>
      </c>
      <c r="D774" t="s">
        <v>1938</v>
      </c>
    </row>
    <row r="775" spans="1:4" x14ac:dyDescent="0.25">
      <c r="A775" s="263" t="s">
        <v>1641</v>
      </c>
      <c r="B775" s="260" t="s">
        <v>1898</v>
      </c>
      <c r="C775" s="259" t="s">
        <v>158</v>
      </c>
      <c r="D775" t="s">
        <v>1941</v>
      </c>
    </row>
    <row r="776" spans="1:4" x14ac:dyDescent="0.25">
      <c r="A776" s="263" t="s">
        <v>1642</v>
      </c>
      <c r="B776" s="260" t="s">
        <v>1898</v>
      </c>
      <c r="C776" s="259" t="s">
        <v>1643</v>
      </c>
      <c r="D776" t="s">
        <v>1941</v>
      </c>
    </row>
    <row r="777" spans="1:4" x14ac:dyDescent="0.25">
      <c r="A777" s="263" t="s">
        <v>1644</v>
      </c>
      <c r="B777" s="260" t="s">
        <v>1898</v>
      </c>
      <c r="C777" s="259" t="s">
        <v>1645</v>
      </c>
      <c r="D777" t="s">
        <v>1941</v>
      </c>
    </row>
    <row r="778" spans="1:4" x14ac:dyDescent="0.25">
      <c r="A778" s="263" t="s">
        <v>1646</v>
      </c>
      <c r="B778" s="260" t="s">
        <v>1898</v>
      </c>
      <c r="C778" s="259" t="s">
        <v>1647</v>
      </c>
      <c r="D778" t="s">
        <v>1941</v>
      </c>
    </row>
    <row r="779" spans="1:4" x14ac:dyDescent="0.25">
      <c r="A779" s="263" t="s">
        <v>1648</v>
      </c>
      <c r="B779" s="260" t="s">
        <v>1898</v>
      </c>
      <c r="C779" s="259" t="s">
        <v>1649</v>
      </c>
      <c r="D779" t="s">
        <v>1941</v>
      </c>
    </row>
    <row r="780" spans="1:4" x14ac:dyDescent="0.25">
      <c r="A780" s="263" t="s">
        <v>1650</v>
      </c>
      <c r="B780" s="260" t="s">
        <v>1898</v>
      </c>
      <c r="C780" s="259" t="s">
        <v>1651</v>
      </c>
      <c r="D780" t="s">
        <v>1941</v>
      </c>
    </row>
    <row r="781" spans="1:4" x14ac:dyDescent="0.25">
      <c r="A781" s="263" t="s">
        <v>1652</v>
      </c>
      <c r="B781" s="260" t="s">
        <v>1898</v>
      </c>
      <c r="C781" s="259" t="s">
        <v>589</v>
      </c>
      <c r="D781" t="s">
        <v>1941</v>
      </c>
    </row>
    <row r="782" spans="1:4" x14ac:dyDescent="0.25">
      <c r="A782" s="263" t="s">
        <v>1653</v>
      </c>
      <c r="B782" s="260" t="s">
        <v>1898</v>
      </c>
      <c r="C782" s="259" t="s">
        <v>1654</v>
      </c>
      <c r="D782" t="s">
        <v>1941</v>
      </c>
    </row>
    <row r="783" spans="1:4" x14ac:dyDescent="0.25">
      <c r="A783" s="263" t="s">
        <v>1655</v>
      </c>
      <c r="B783" s="260" t="s">
        <v>1898</v>
      </c>
      <c r="C783" s="259" t="s">
        <v>1656</v>
      </c>
      <c r="D783" t="s">
        <v>1941</v>
      </c>
    </row>
    <row r="784" spans="1:4" x14ac:dyDescent="0.25">
      <c r="A784" s="259" t="s">
        <v>1604</v>
      </c>
      <c r="B784" s="260" t="s">
        <v>1897</v>
      </c>
      <c r="C784" s="259" t="s">
        <v>1605</v>
      </c>
      <c r="D784" t="s">
        <v>1918</v>
      </c>
    </row>
    <row r="785" spans="1:4" x14ac:dyDescent="0.25">
      <c r="A785" s="259" t="s">
        <v>1606</v>
      </c>
      <c r="B785" s="260" t="s">
        <v>1897</v>
      </c>
      <c r="C785" s="259" t="s">
        <v>1607</v>
      </c>
      <c r="D785" t="s">
        <v>1918</v>
      </c>
    </row>
    <row r="786" spans="1:4" x14ac:dyDescent="0.25">
      <c r="A786" s="259" t="s">
        <v>1569</v>
      </c>
      <c r="B786" s="260" t="s">
        <v>1893</v>
      </c>
      <c r="C786" s="259" t="s">
        <v>1570</v>
      </c>
      <c r="D786" t="s">
        <v>1918</v>
      </c>
    </row>
    <row r="787" spans="1:4" x14ac:dyDescent="0.25">
      <c r="A787" s="259" t="s">
        <v>466</v>
      </c>
      <c r="B787" s="260" t="s">
        <v>1742</v>
      </c>
      <c r="C787" s="259" t="s">
        <v>179</v>
      </c>
      <c r="D787" t="s">
        <v>1932</v>
      </c>
    </row>
    <row r="788" spans="1:4" x14ac:dyDescent="0.25">
      <c r="A788" s="259" t="s">
        <v>787</v>
      </c>
      <c r="B788" s="260" t="s">
        <v>2060</v>
      </c>
      <c r="C788" s="259" t="s">
        <v>788</v>
      </c>
      <c r="D788" t="s">
        <v>2093</v>
      </c>
    </row>
    <row r="789" spans="1:4" x14ac:dyDescent="0.25">
      <c r="A789" s="259" t="s">
        <v>789</v>
      </c>
      <c r="B789" s="260" t="s">
        <v>2060</v>
      </c>
      <c r="C789" s="259" t="s">
        <v>344</v>
      </c>
      <c r="D789" t="s">
        <v>2093</v>
      </c>
    </row>
    <row r="790" spans="1:4" x14ac:dyDescent="0.25">
      <c r="A790" s="259" t="s">
        <v>1204</v>
      </c>
      <c r="B790" s="260" t="s">
        <v>1829</v>
      </c>
      <c r="C790" s="259" t="s">
        <v>1205</v>
      </c>
      <c r="D790" t="s">
        <v>1923</v>
      </c>
    </row>
    <row r="791" spans="1:4" x14ac:dyDescent="0.25">
      <c r="A791" s="259" t="s">
        <v>261</v>
      </c>
      <c r="B791" s="260" t="s">
        <v>1721</v>
      </c>
      <c r="C791" s="259" t="s">
        <v>97</v>
      </c>
      <c r="D791" t="s">
        <v>1928</v>
      </c>
    </row>
    <row r="792" spans="1:4" x14ac:dyDescent="0.25">
      <c r="A792" s="259" t="s">
        <v>694</v>
      </c>
      <c r="B792" s="260" t="s">
        <v>1766</v>
      </c>
      <c r="C792" s="259" t="s">
        <v>279</v>
      </c>
      <c r="D792" t="s">
        <v>2094</v>
      </c>
    </row>
    <row r="793" spans="1:4" x14ac:dyDescent="0.25">
      <c r="A793" s="259" t="s">
        <v>274</v>
      </c>
      <c r="B793" s="260" t="s">
        <v>1722</v>
      </c>
      <c r="C793" s="259" t="s">
        <v>275</v>
      </c>
      <c r="D793" t="s">
        <v>1928</v>
      </c>
    </row>
    <row r="794" spans="1:4" x14ac:dyDescent="0.25">
      <c r="A794" s="259" t="s">
        <v>276</v>
      </c>
      <c r="B794" s="260" t="s">
        <v>1722</v>
      </c>
      <c r="C794" s="259" t="s">
        <v>277</v>
      </c>
      <c r="D794" t="s">
        <v>1928</v>
      </c>
    </row>
    <row r="795" spans="1:4" x14ac:dyDescent="0.25">
      <c r="A795" s="259" t="s">
        <v>1539</v>
      </c>
      <c r="B795" s="260" t="s">
        <v>1890</v>
      </c>
      <c r="C795" s="259" t="s">
        <v>1515</v>
      </c>
      <c r="D795" t="s">
        <v>1920</v>
      </c>
    </row>
    <row r="796" spans="1:4" x14ac:dyDescent="0.25">
      <c r="A796" s="259" t="s">
        <v>1540</v>
      </c>
      <c r="B796" s="260" t="s">
        <v>1890</v>
      </c>
      <c r="C796" s="259" t="s">
        <v>461</v>
      </c>
      <c r="D796" t="s">
        <v>1920</v>
      </c>
    </row>
    <row r="797" spans="1:4" x14ac:dyDescent="0.25">
      <c r="A797" s="259" t="s">
        <v>1541</v>
      </c>
      <c r="B797" s="260" t="s">
        <v>1890</v>
      </c>
      <c r="C797" s="259" t="s">
        <v>279</v>
      </c>
      <c r="D797" t="s">
        <v>1920</v>
      </c>
    </row>
    <row r="798" spans="1:4" x14ac:dyDescent="0.25">
      <c r="A798" s="259" t="s">
        <v>851</v>
      </c>
      <c r="B798" s="260" t="s">
        <v>1778</v>
      </c>
      <c r="C798" s="259" t="s">
        <v>852</v>
      </c>
      <c r="D798" t="s">
        <v>1938</v>
      </c>
    </row>
    <row r="799" spans="1:4" x14ac:dyDescent="0.25">
      <c r="A799" s="259" t="s">
        <v>853</v>
      </c>
      <c r="B799" s="260" t="s">
        <v>1778</v>
      </c>
      <c r="C799" s="259" t="s">
        <v>265</v>
      </c>
      <c r="D799" t="s">
        <v>1938</v>
      </c>
    </row>
    <row r="800" spans="1:4" x14ac:dyDescent="0.25">
      <c r="A800" s="263" t="s">
        <v>439</v>
      </c>
      <c r="B800" s="260" t="s">
        <v>1735</v>
      </c>
      <c r="C800" s="259" t="s">
        <v>440</v>
      </c>
      <c r="D800" t="s">
        <v>1931</v>
      </c>
    </row>
    <row r="801" spans="1:4" x14ac:dyDescent="0.25">
      <c r="A801" s="263" t="s">
        <v>441</v>
      </c>
      <c r="B801" s="260" t="s">
        <v>1735</v>
      </c>
      <c r="C801" s="259" t="s">
        <v>442</v>
      </c>
      <c r="D801" t="s">
        <v>1931</v>
      </c>
    </row>
    <row r="802" spans="1:4" x14ac:dyDescent="0.25">
      <c r="A802" s="263" t="s">
        <v>443</v>
      </c>
      <c r="B802" s="260" t="s">
        <v>1735</v>
      </c>
      <c r="C802" s="259" t="s">
        <v>444</v>
      </c>
      <c r="D802" t="s">
        <v>1931</v>
      </c>
    </row>
    <row r="803" spans="1:4" x14ac:dyDescent="0.25">
      <c r="A803" s="259" t="s">
        <v>1120</v>
      </c>
      <c r="B803" s="260" t="s">
        <v>1821</v>
      </c>
      <c r="C803" s="259" t="s">
        <v>1121</v>
      </c>
      <c r="D803" t="s">
        <v>1919</v>
      </c>
    </row>
    <row r="804" spans="1:4" x14ac:dyDescent="0.25">
      <c r="A804" s="259" t="s">
        <v>102</v>
      </c>
      <c r="B804" s="260" t="s">
        <v>1670</v>
      </c>
      <c r="C804" s="259" t="s">
        <v>103</v>
      </c>
      <c r="D804" t="s">
        <v>1916</v>
      </c>
    </row>
    <row r="805" spans="1:4" x14ac:dyDescent="0.25">
      <c r="A805" s="259" t="s">
        <v>155</v>
      </c>
      <c r="B805" s="260" t="s">
        <v>1683</v>
      </c>
      <c r="C805" s="259" t="s">
        <v>156</v>
      </c>
      <c r="D805" t="s">
        <v>1916</v>
      </c>
    </row>
    <row r="806" spans="1:4" x14ac:dyDescent="0.25">
      <c r="A806" s="259" t="s">
        <v>937</v>
      </c>
      <c r="B806" s="260" t="s">
        <v>1783</v>
      </c>
      <c r="C806" s="259" t="s">
        <v>938</v>
      </c>
      <c r="D806" t="s">
        <v>1924</v>
      </c>
    </row>
    <row r="807" spans="1:4" x14ac:dyDescent="0.25">
      <c r="A807" s="259" t="s">
        <v>939</v>
      </c>
      <c r="B807" s="260" t="s">
        <v>1783</v>
      </c>
      <c r="C807" s="259" t="s">
        <v>278</v>
      </c>
      <c r="D807" t="s">
        <v>1924</v>
      </c>
    </row>
    <row r="808" spans="1:4" x14ac:dyDescent="0.25">
      <c r="A808" s="259" t="s">
        <v>940</v>
      </c>
      <c r="B808" s="260" t="s">
        <v>1783</v>
      </c>
      <c r="C808" s="259" t="s">
        <v>126</v>
      </c>
      <c r="D808" t="s">
        <v>1924</v>
      </c>
    </row>
    <row r="809" spans="1:4" x14ac:dyDescent="0.25">
      <c r="A809" s="259" t="s">
        <v>1129</v>
      </c>
      <c r="B809" s="260" t="s">
        <v>1826</v>
      </c>
      <c r="C809" s="259" t="s">
        <v>1130</v>
      </c>
      <c r="D809" t="s">
        <v>1919</v>
      </c>
    </row>
    <row r="810" spans="1:4" x14ac:dyDescent="0.25">
      <c r="A810" s="259" t="s">
        <v>104</v>
      </c>
      <c r="B810" s="260" t="s">
        <v>1670</v>
      </c>
      <c r="C810" s="259" t="s">
        <v>105</v>
      </c>
      <c r="D810" t="s">
        <v>1916</v>
      </c>
    </row>
    <row r="811" spans="1:4" x14ac:dyDescent="0.25">
      <c r="A811" s="259" t="s">
        <v>836</v>
      </c>
      <c r="B811" s="260" t="s">
        <v>1776</v>
      </c>
      <c r="C811" s="259" t="s">
        <v>837</v>
      </c>
      <c r="D811" t="s">
        <v>1927</v>
      </c>
    </row>
    <row r="812" spans="1:4" x14ac:dyDescent="0.25">
      <c r="A812" s="259" t="s">
        <v>838</v>
      </c>
      <c r="B812" s="260" t="s">
        <v>1776</v>
      </c>
      <c r="C812" s="259" t="s">
        <v>839</v>
      </c>
      <c r="D812" t="s">
        <v>1927</v>
      </c>
    </row>
    <row r="813" spans="1:4" x14ac:dyDescent="0.25">
      <c r="A813" s="259" t="s">
        <v>806</v>
      </c>
      <c r="B813" s="260" t="s">
        <v>1773</v>
      </c>
      <c r="C813" s="259" t="s">
        <v>807</v>
      </c>
      <c r="D813" t="s">
        <v>1927</v>
      </c>
    </row>
    <row r="814" spans="1:4" x14ac:dyDescent="0.25">
      <c r="A814" s="259" t="s">
        <v>773</v>
      </c>
      <c r="B814" s="260" t="s">
        <v>2066</v>
      </c>
      <c r="C814" s="259" t="s">
        <v>774</v>
      </c>
      <c r="D814" t="s">
        <v>2093</v>
      </c>
    </row>
    <row r="815" spans="1:4" x14ac:dyDescent="0.25">
      <c r="A815" s="259" t="s">
        <v>824</v>
      </c>
      <c r="B815" s="260" t="s">
        <v>1775</v>
      </c>
      <c r="C815" s="259" t="s">
        <v>825</v>
      </c>
      <c r="D815" t="s">
        <v>1927</v>
      </c>
    </row>
    <row r="816" spans="1:4" x14ac:dyDescent="0.25">
      <c r="A816" s="259" t="s">
        <v>1275</v>
      </c>
      <c r="B816" s="260" t="s">
        <v>1835</v>
      </c>
      <c r="C816" s="259" t="s">
        <v>1276</v>
      </c>
      <c r="D816" t="s">
        <v>1917</v>
      </c>
    </row>
    <row r="817" spans="1:4" x14ac:dyDescent="0.25">
      <c r="A817" s="259" t="s">
        <v>1277</v>
      </c>
      <c r="B817" s="260" t="s">
        <v>1835</v>
      </c>
      <c r="C817" s="259" t="s">
        <v>1278</v>
      </c>
      <c r="D817" t="s">
        <v>1917</v>
      </c>
    </row>
    <row r="818" spans="1:4" x14ac:dyDescent="0.25">
      <c r="A818" s="259" t="s">
        <v>1279</v>
      </c>
      <c r="B818" s="260" t="s">
        <v>1835</v>
      </c>
      <c r="C818" s="259" t="s">
        <v>1280</v>
      </c>
      <c r="D818" t="s">
        <v>1917</v>
      </c>
    </row>
    <row r="819" spans="1:4" x14ac:dyDescent="0.25">
      <c r="A819" s="259" t="s">
        <v>1281</v>
      </c>
      <c r="B819" s="260" t="s">
        <v>1835</v>
      </c>
      <c r="C819" s="259" t="s">
        <v>1282</v>
      </c>
      <c r="D819" t="s">
        <v>1917</v>
      </c>
    </row>
    <row r="820" spans="1:4" x14ac:dyDescent="0.25">
      <c r="A820" s="259" t="s">
        <v>1283</v>
      </c>
      <c r="B820" s="260" t="s">
        <v>1835</v>
      </c>
      <c r="C820" s="259" t="s">
        <v>1284</v>
      </c>
      <c r="D820" t="s">
        <v>1917</v>
      </c>
    </row>
    <row r="821" spans="1:4" x14ac:dyDescent="0.25">
      <c r="A821" s="259" t="s">
        <v>1285</v>
      </c>
      <c r="B821" s="260" t="s">
        <v>1835</v>
      </c>
      <c r="C821" s="259" t="s">
        <v>1286</v>
      </c>
      <c r="D821" t="s">
        <v>1917</v>
      </c>
    </row>
    <row r="822" spans="1:4" x14ac:dyDescent="0.25">
      <c r="A822" s="259" t="s">
        <v>329</v>
      </c>
      <c r="B822" s="260" t="s">
        <v>1725</v>
      </c>
      <c r="C822" s="259" t="s">
        <v>330</v>
      </c>
      <c r="D822" t="s">
        <v>1933</v>
      </c>
    </row>
    <row r="823" spans="1:4" x14ac:dyDescent="0.25">
      <c r="A823" s="259" t="s">
        <v>194</v>
      </c>
      <c r="B823" s="260" t="s">
        <v>1700</v>
      </c>
      <c r="C823" s="259" t="s">
        <v>195</v>
      </c>
      <c r="D823" t="s">
        <v>1935</v>
      </c>
    </row>
    <row r="824" spans="1:4" x14ac:dyDescent="0.25">
      <c r="A824" s="263" t="s">
        <v>1351</v>
      </c>
      <c r="B824" s="264" t="s">
        <v>1860</v>
      </c>
      <c r="C824" s="263" t="s">
        <v>1352</v>
      </c>
      <c r="D824" t="s">
        <v>1934</v>
      </c>
    </row>
    <row r="825" spans="1:4" x14ac:dyDescent="0.25">
      <c r="A825" s="263" t="s">
        <v>1353</v>
      </c>
      <c r="B825" s="264" t="s">
        <v>1860</v>
      </c>
      <c r="C825" s="263" t="s">
        <v>1354</v>
      </c>
      <c r="D825" t="s">
        <v>1934</v>
      </c>
    </row>
    <row r="826" spans="1:4" x14ac:dyDescent="0.25">
      <c r="A826" s="259" t="s">
        <v>755</v>
      </c>
      <c r="B826" s="260" t="s">
        <v>1770</v>
      </c>
      <c r="C826" s="259" t="s">
        <v>126</v>
      </c>
      <c r="D826" t="s">
        <v>2093</v>
      </c>
    </row>
    <row r="827" spans="1:4" x14ac:dyDescent="0.25">
      <c r="A827" s="259" t="s">
        <v>756</v>
      </c>
      <c r="B827" s="260" t="s">
        <v>1770</v>
      </c>
      <c r="C827" s="259" t="s">
        <v>757</v>
      </c>
      <c r="D827" t="s">
        <v>2093</v>
      </c>
    </row>
    <row r="828" spans="1:4" x14ac:dyDescent="0.25">
      <c r="A828" s="259" t="s">
        <v>758</v>
      </c>
      <c r="B828" s="260" t="s">
        <v>1770</v>
      </c>
      <c r="C828" s="259" t="s">
        <v>759</v>
      </c>
      <c r="D828" t="s">
        <v>2093</v>
      </c>
    </row>
    <row r="829" spans="1:4" x14ac:dyDescent="0.25">
      <c r="A829" s="259" t="s">
        <v>552</v>
      </c>
      <c r="B829" s="260" t="s">
        <v>1667</v>
      </c>
      <c r="C829" s="259" t="s">
        <v>553</v>
      </c>
      <c r="D829" t="s">
        <v>1929</v>
      </c>
    </row>
    <row r="830" spans="1:4" x14ac:dyDescent="0.25">
      <c r="A830" s="259" t="s">
        <v>554</v>
      </c>
      <c r="B830" s="260" t="s">
        <v>1667</v>
      </c>
      <c r="C830" s="259" t="s">
        <v>555</v>
      </c>
      <c r="D830" t="s">
        <v>1929</v>
      </c>
    </row>
    <row r="831" spans="1:4" x14ac:dyDescent="0.25">
      <c r="A831" s="259" t="s">
        <v>304</v>
      </c>
      <c r="B831" s="260" t="s">
        <v>1724</v>
      </c>
      <c r="C831" s="259" t="s">
        <v>305</v>
      </c>
      <c r="D831" t="s">
        <v>1933</v>
      </c>
    </row>
    <row r="832" spans="1:4" x14ac:dyDescent="0.25">
      <c r="A832" s="259" t="s">
        <v>556</v>
      </c>
      <c r="B832" s="260" t="s">
        <v>1667</v>
      </c>
      <c r="C832" s="259" t="s">
        <v>557</v>
      </c>
      <c r="D832" t="s">
        <v>1929</v>
      </c>
    </row>
    <row r="833" spans="1:4" x14ac:dyDescent="0.25">
      <c r="A833" s="259" t="s">
        <v>558</v>
      </c>
      <c r="B833" s="260" t="s">
        <v>1667</v>
      </c>
      <c r="C833" s="259" t="s">
        <v>559</v>
      </c>
      <c r="D833" t="s">
        <v>1929</v>
      </c>
    </row>
    <row r="834" spans="1:4" x14ac:dyDescent="0.25">
      <c r="A834" s="259" t="s">
        <v>560</v>
      </c>
      <c r="B834" s="260" t="s">
        <v>1667</v>
      </c>
      <c r="C834" s="259" t="s">
        <v>561</v>
      </c>
      <c r="D834" t="s">
        <v>1929</v>
      </c>
    </row>
    <row r="835" spans="1:4" x14ac:dyDescent="0.25">
      <c r="A835" s="259" t="s">
        <v>382</v>
      </c>
      <c r="B835" s="260" t="s">
        <v>1732</v>
      </c>
      <c r="C835" s="259" t="s">
        <v>383</v>
      </c>
      <c r="D835" t="s">
        <v>1939</v>
      </c>
    </row>
    <row r="836" spans="1:4" x14ac:dyDescent="0.25">
      <c r="A836" s="259" t="s">
        <v>1141</v>
      </c>
      <c r="B836" s="259" t="s">
        <v>1827</v>
      </c>
      <c r="C836" s="259" t="s">
        <v>867</v>
      </c>
      <c r="D836" t="s">
        <v>1919</v>
      </c>
    </row>
    <row r="837" spans="1:4" x14ac:dyDescent="0.25">
      <c r="A837" s="259" t="s">
        <v>913</v>
      </c>
      <c r="B837" s="260" t="s">
        <v>1782</v>
      </c>
      <c r="C837" s="259" t="s">
        <v>265</v>
      </c>
      <c r="D837" t="s">
        <v>1938</v>
      </c>
    </row>
    <row r="838" spans="1:4" x14ac:dyDescent="0.25">
      <c r="A838" s="259" t="s">
        <v>532</v>
      </c>
      <c r="B838" s="259" t="s">
        <v>1761</v>
      </c>
      <c r="C838" s="259" t="s">
        <v>305</v>
      </c>
      <c r="D838" t="s">
        <v>1929</v>
      </c>
    </row>
    <row r="839" spans="1:4" x14ac:dyDescent="0.25">
      <c r="A839" s="259" t="s">
        <v>125</v>
      </c>
      <c r="B839" s="260" t="s">
        <v>1675</v>
      </c>
      <c r="C839" s="259" t="s">
        <v>126</v>
      </c>
      <c r="D839" t="s">
        <v>1916</v>
      </c>
    </row>
    <row r="840" spans="1:4" x14ac:dyDescent="0.25">
      <c r="A840" s="259" t="s">
        <v>262</v>
      </c>
      <c r="B840" s="260" t="s">
        <v>1721</v>
      </c>
      <c r="C840" s="259" t="s">
        <v>263</v>
      </c>
      <c r="D840" t="s">
        <v>1928</v>
      </c>
    </row>
    <row r="841" spans="1:4" x14ac:dyDescent="0.25">
      <c r="A841" s="259" t="s">
        <v>1542</v>
      </c>
      <c r="B841" s="260" t="s">
        <v>1890</v>
      </c>
      <c r="C841" s="259" t="s">
        <v>535</v>
      </c>
      <c r="D841" t="s">
        <v>1920</v>
      </c>
    </row>
    <row r="842" spans="1:4" x14ac:dyDescent="0.25">
      <c r="A842" s="259" t="s">
        <v>775</v>
      </c>
      <c r="B842" s="260" t="s">
        <v>2066</v>
      </c>
      <c r="C842" s="259" t="s">
        <v>776</v>
      </c>
      <c r="D842" t="s">
        <v>2093</v>
      </c>
    </row>
    <row r="843" spans="1:4" x14ac:dyDescent="0.25">
      <c r="A843" s="259" t="s">
        <v>941</v>
      </c>
      <c r="B843" s="260" t="s">
        <v>1783</v>
      </c>
      <c r="C843" s="259" t="s">
        <v>942</v>
      </c>
      <c r="D843" t="s">
        <v>1924</v>
      </c>
    </row>
    <row r="844" spans="1:4" x14ac:dyDescent="0.25">
      <c r="A844" s="263" t="s">
        <v>289</v>
      </c>
      <c r="B844" s="264" t="s">
        <v>1723</v>
      </c>
      <c r="C844" s="263" t="s">
        <v>290</v>
      </c>
      <c r="D844" t="s">
        <v>1928</v>
      </c>
    </row>
    <row r="845" spans="1:4" x14ac:dyDescent="0.25">
      <c r="A845" s="259" t="s">
        <v>854</v>
      </c>
      <c r="B845" s="260" t="s">
        <v>1778</v>
      </c>
      <c r="C845" s="259" t="s">
        <v>855</v>
      </c>
      <c r="D845" t="s">
        <v>1938</v>
      </c>
    </row>
    <row r="846" spans="1:4" x14ac:dyDescent="0.25">
      <c r="A846" s="259" t="s">
        <v>898</v>
      </c>
      <c r="B846" s="260" t="s">
        <v>1781</v>
      </c>
      <c r="C846" s="259" t="s">
        <v>899</v>
      </c>
      <c r="D846" t="s">
        <v>1938</v>
      </c>
    </row>
    <row r="847" spans="1:4" x14ac:dyDescent="0.25">
      <c r="A847" s="259" t="s">
        <v>900</v>
      </c>
      <c r="B847" s="260" t="s">
        <v>1781</v>
      </c>
      <c r="C847" s="259" t="s">
        <v>678</v>
      </c>
      <c r="D847" t="s">
        <v>1938</v>
      </c>
    </row>
    <row r="848" spans="1:4" x14ac:dyDescent="0.25">
      <c r="A848" s="259" t="s">
        <v>1588</v>
      </c>
      <c r="B848" s="260" t="s">
        <v>1896</v>
      </c>
      <c r="C848" s="259" t="s">
        <v>1589</v>
      </c>
      <c r="D848" t="s">
        <v>1918</v>
      </c>
    </row>
    <row r="849" spans="1:4" x14ac:dyDescent="0.25">
      <c r="A849" s="259" t="s">
        <v>1543</v>
      </c>
      <c r="B849" s="260" t="s">
        <v>1890</v>
      </c>
      <c r="C849" s="259" t="s">
        <v>278</v>
      </c>
      <c r="D849" t="s">
        <v>1920</v>
      </c>
    </row>
    <row r="850" spans="1:4" x14ac:dyDescent="0.25">
      <c r="A850" s="259" t="s">
        <v>840</v>
      </c>
      <c r="B850" s="260" t="s">
        <v>1776</v>
      </c>
      <c r="C850" s="259" t="s">
        <v>841</v>
      </c>
      <c r="D850" t="s">
        <v>1927</v>
      </c>
    </row>
    <row r="851" spans="1:4" x14ac:dyDescent="0.25">
      <c r="A851" s="259" t="s">
        <v>1082</v>
      </c>
      <c r="B851" s="260" t="s">
        <v>1812</v>
      </c>
      <c r="C851" s="259" t="s">
        <v>277</v>
      </c>
      <c r="D851" t="s">
        <v>1925</v>
      </c>
    </row>
    <row r="852" spans="1:4" x14ac:dyDescent="0.25">
      <c r="A852" s="259" t="s">
        <v>306</v>
      </c>
      <c r="B852" s="260" t="s">
        <v>1724</v>
      </c>
      <c r="C852" s="259" t="s">
        <v>307</v>
      </c>
      <c r="D852" t="s">
        <v>1933</v>
      </c>
    </row>
    <row r="853" spans="1:4" x14ac:dyDescent="0.25">
      <c r="A853" s="263" t="s">
        <v>350</v>
      </c>
      <c r="B853" s="264" t="s">
        <v>1728</v>
      </c>
      <c r="C853" s="263" t="s">
        <v>351</v>
      </c>
      <c r="D853" t="s">
        <v>1933</v>
      </c>
    </row>
    <row r="854" spans="1:4" x14ac:dyDescent="0.25">
      <c r="A854" s="259" t="s">
        <v>308</v>
      </c>
      <c r="B854" s="260" t="s">
        <v>1724</v>
      </c>
      <c r="C854" s="259" t="s">
        <v>309</v>
      </c>
      <c r="D854" t="s">
        <v>1933</v>
      </c>
    </row>
    <row r="855" spans="1:4" x14ac:dyDescent="0.25">
      <c r="A855" s="259" t="s">
        <v>1142</v>
      </c>
      <c r="B855" s="259" t="s">
        <v>1827</v>
      </c>
      <c r="C855" s="259" t="s">
        <v>1143</v>
      </c>
      <c r="D855" t="s">
        <v>1919</v>
      </c>
    </row>
    <row r="856" spans="1:4" x14ac:dyDescent="0.25">
      <c r="A856" s="259" t="s">
        <v>856</v>
      </c>
      <c r="B856" s="260" t="s">
        <v>1778</v>
      </c>
      <c r="C856" s="259" t="s">
        <v>199</v>
      </c>
      <c r="D856" t="s">
        <v>1938</v>
      </c>
    </row>
    <row r="857" spans="1:4" x14ac:dyDescent="0.25">
      <c r="A857" s="259" t="s">
        <v>247</v>
      </c>
      <c r="B857" s="260" t="s">
        <v>1720</v>
      </c>
      <c r="C857" s="259" t="s">
        <v>248</v>
      </c>
      <c r="D857" t="s">
        <v>1928</v>
      </c>
    </row>
    <row r="858" spans="1:4" x14ac:dyDescent="0.25">
      <c r="A858" s="259" t="s">
        <v>760</v>
      </c>
      <c r="B858" s="260" t="s">
        <v>1770</v>
      </c>
      <c r="C858" s="259" t="s">
        <v>565</v>
      </c>
      <c r="D858" t="s">
        <v>2093</v>
      </c>
    </row>
    <row r="859" spans="1:4" x14ac:dyDescent="0.25">
      <c r="A859" s="259" t="s">
        <v>761</v>
      </c>
      <c r="B859" s="260" t="s">
        <v>1770</v>
      </c>
      <c r="C859" s="259" t="s">
        <v>762</v>
      </c>
      <c r="D859" t="s">
        <v>2093</v>
      </c>
    </row>
    <row r="860" spans="1:4" x14ac:dyDescent="0.25">
      <c r="A860" s="259" t="s">
        <v>1206</v>
      </c>
      <c r="B860" s="260" t="s">
        <v>1829</v>
      </c>
      <c r="C860" s="259" t="s">
        <v>908</v>
      </c>
      <c r="D860" t="s">
        <v>1923</v>
      </c>
    </row>
    <row r="861" spans="1:4" x14ac:dyDescent="0.25">
      <c r="A861" s="263" t="s">
        <v>445</v>
      </c>
      <c r="B861" s="260" t="s">
        <v>1735</v>
      </c>
      <c r="C861" s="259" t="s">
        <v>446</v>
      </c>
      <c r="D861" t="s">
        <v>1931</v>
      </c>
    </row>
    <row r="862" spans="1:4" x14ac:dyDescent="0.25">
      <c r="A862" s="259" t="s">
        <v>1571</v>
      </c>
      <c r="B862" s="260" t="s">
        <v>1893</v>
      </c>
      <c r="C862" s="259" t="s">
        <v>1572</v>
      </c>
      <c r="D862" t="s">
        <v>1918</v>
      </c>
    </row>
    <row r="863" spans="1:4" x14ac:dyDescent="0.25">
      <c r="A863" s="259" t="s">
        <v>985</v>
      </c>
      <c r="B863" s="260" t="s">
        <v>1784</v>
      </c>
      <c r="C863" s="259" t="s">
        <v>986</v>
      </c>
      <c r="D863" t="s">
        <v>1926</v>
      </c>
    </row>
    <row r="864" spans="1:4" x14ac:dyDescent="0.25">
      <c r="A864" s="259" t="s">
        <v>280</v>
      </c>
      <c r="B864" s="260" t="s">
        <v>1722</v>
      </c>
      <c r="C864" s="259" t="s">
        <v>281</v>
      </c>
      <c r="D864" t="s">
        <v>1928</v>
      </c>
    </row>
    <row r="865" spans="1:4" x14ac:dyDescent="0.25">
      <c r="A865" s="259" t="s">
        <v>516</v>
      </c>
      <c r="B865" s="260" t="s">
        <v>1759</v>
      </c>
      <c r="C865" s="259" t="s">
        <v>305</v>
      </c>
      <c r="D865" t="s">
        <v>1932</v>
      </c>
    </row>
    <row r="866" spans="1:4" x14ac:dyDescent="0.25">
      <c r="A866" s="259" t="s">
        <v>1449</v>
      </c>
      <c r="B866" s="260" t="s">
        <v>1885</v>
      </c>
      <c r="C866" s="259" t="s">
        <v>1450</v>
      </c>
      <c r="D866" t="s">
        <v>1937</v>
      </c>
    </row>
    <row r="867" spans="1:4" x14ac:dyDescent="0.25">
      <c r="A867" s="259" t="s">
        <v>1544</v>
      </c>
      <c r="B867" s="260" t="s">
        <v>1890</v>
      </c>
      <c r="C867" s="259" t="s">
        <v>1545</v>
      </c>
      <c r="D867" t="s">
        <v>1920</v>
      </c>
    </row>
    <row r="868" spans="1:4" x14ac:dyDescent="0.25">
      <c r="A868" s="259" t="s">
        <v>1590</v>
      </c>
      <c r="B868" s="260" t="s">
        <v>1896</v>
      </c>
      <c r="C868" s="259" t="s">
        <v>1591</v>
      </c>
      <c r="D868" t="s">
        <v>1918</v>
      </c>
    </row>
    <row r="869" spans="1:4" x14ac:dyDescent="0.25">
      <c r="A869" s="259" t="s">
        <v>627</v>
      </c>
      <c r="B869" s="260" t="s">
        <v>1764</v>
      </c>
      <c r="C869" s="259" t="s">
        <v>628</v>
      </c>
      <c r="D869" t="s">
        <v>1932</v>
      </c>
    </row>
    <row r="870" spans="1:4" x14ac:dyDescent="0.25">
      <c r="A870" s="259" t="s">
        <v>533</v>
      </c>
      <c r="B870" s="259" t="s">
        <v>1761</v>
      </c>
      <c r="C870" s="259" t="s">
        <v>278</v>
      </c>
      <c r="D870" t="s">
        <v>1929</v>
      </c>
    </row>
    <row r="871" spans="1:4" x14ac:dyDescent="0.25">
      <c r="A871" s="261" t="s">
        <v>1497</v>
      </c>
      <c r="B871" s="262" t="s">
        <v>1889</v>
      </c>
      <c r="C871" s="261" t="s">
        <v>105</v>
      </c>
      <c r="D871" t="s">
        <v>1921</v>
      </c>
    </row>
    <row r="872" spans="1:4" x14ac:dyDescent="0.25">
      <c r="A872" s="259" t="s">
        <v>622</v>
      </c>
      <c r="B872" s="260" t="s">
        <v>1763</v>
      </c>
      <c r="C872" s="259" t="s">
        <v>93</v>
      </c>
      <c r="D872" t="s">
        <v>1930</v>
      </c>
    </row>
    <row r="873" spans="1:4" x14ac:dyDescent="0.25">
      <c r="A873" s="259" t="s">
        <v>534</v>
      </c>
      <c r="B873" s="259" t="s">
        <v>1761</v>
      </c>
      <c r="C873" s="259" t="s">
        <v>535</v>
      </c>
      <c r="D873" t="s">
        <v>1929</v>
      </c>
    </row>
    <row r="874" spans="1:4" x14ac:dyDescent="0.25">
      <c r="A874" s="259" t="s">
        <v>536</v>
      </c>
      <c r="B874" s="259" t="s">
        <v>1761</v>
      </c>
      <c r="C874" s="259" t="s">
        <v>537</v>
      </c>
      <c r="D874" t="s">
        <v>1929</v>
      </c>
    </row>
    <row r="875" spans="1:4" x14ac:dyDescent="0.25">
      <c r="A875" s="259" t="s">
        <v>987</v>
      </c>
      <c r="B875" s="260" t="s">
        <v>1784</v>
      </c>
      <c r="C875" s="259" t="s">
        <v>988</v>
      </c>
      <c r="D875" t="s">
        <v>1922</v>
      </c>
    </row>
    <row r="876" spans="1:4" x14ac:dyDescent="0.25">
      <c r="A876" s="259" t="s">
        <v>657</v>
      </c>
      <c r="B876" s="260" t="s">
        <v>1765</v>
      </c>
      <c r="C876" s="259" t="s">
        <v>658</v>
      </c>
      <c r="D876" t="s">
        <v>1930</v>
      </c>
    </row>
    <row r="877" spans="1:4" x14ac:dyDescent="0.25">
      <c r="A877" s="259" t="s">
        <v>629</v>
      </c>
      <c r="B877" s="260" t="s">
        <v>1764</v>
      </c>
      <c r="C877" s="259" t="s">
        <v>630</v>
      </c>
      <c r="D877" t="s">
        <v>1932</v>
      </c>
    </row>
    <row r="878" spans="1:4" x14ac:dyDescent="0.25">
      <c r="A878" s="259" t="s">
        <v>819</v>
      </c>
      <c r="B878" s="260" t="s">
        <v>1774</v>
      </c>
      <c r="C878" s="259" t="s">
        <v>648</v>
      </c>
      <c r="D878" t="s">
        <v>1927</v>
      </c>
    </row>
    <row r="879" spans="1:4" x14ac:dyDescent="0.25">
      <c r="A879" s="259" t="s">
        <v>820</v>
      </c>
      <c r="B879" s="260" t="s">
        <v>1774</v>
      </c>
      <c r="C879" s="259" t="s">
        <v>821</v>
      </c>
      <c r="D879" t="s">
        <v>1927</v>
      </c>
    </row>
    <row r="880" spans="1:4" x14ac:dyDescent="0.25">
      <c r="A880" s="259" t="s">
        <v>1243</v>
      </c>
      <c r="B880" s="260" t="s">
        <v>1830</v>
      </c>
      <c r="C880" s="259" t="s">
        <v>788</v>
      </c>
      <c r="D880" t="s">
        <v>1923</v>
      </c>
    </row>
    <row r="881" spans="1:4" x14ac:dyDescent="0.25">
      <c r="A881" s="259" t="s">
        <v>1244</v>
      </c>
      <c r="B881" s="260" t="s">
        <v>1830</v>
      </c>
      <c r="C881" s="259" t="s">
        <v>1245</v>
      </c>
      <c r="D881" t="s">
        <v>1923</v>
      </c>
    </row>
    <row r="882" spans="1:4" x14ac:dyDescent="0.25">
      <c r="A882" s="259" t="s">
        <v>1246</v>
      </c>
      <c r="B882" s="260" t="s">
        <v>1830</v>
      </c>
      <c r="C882" s="259" t="s">
        <v>1247</v>
      </c>
      <c r="D882" t="s">
        <v>1923</v>
      </c>
    </row>
    <row r="883" spans="1:4" x14ac:dyDescent="0.25">
      <c r="A883" s="259" t="s">
        <v>1287</v>
      </c>
      <c r="B883" s="260" t="s">
        <v>1835</v>
      </c>
      <c r="C883" s="259" t="s">
        <v>122</v>
      </c>
      <c r="D883" t="s">
        <v>1917</v>
      </c>
    </row>
    <row r="884" spans="1:4" x14ac:dyDescent="0.25">
      <c r="A884" s="259" t="s">
        <v>1546</v>
      </c>
      <c r="B884" s="260" t="s">
        <v>1890</v>
      </c>
      <c r="C884" s="259" t="s">
        <v>674</v>
      </c>
      <c r="D884" t="s">
        <v>1920</v>
      </c>
    </row>
    <row r="885" spans="1:4" x14ac:dyDescent="0.25">
      <c r="A885" s="259" t="s">
        <v>1592</v>
      </c>
      <c r="B885" s="260" t="s">
        <v>1896</v>
      </c>
      <c r="C885" s="259" t="s">
        <v>779</v>
      </c>
      <c r="D885" t="s">
        <v>1918</v>
      </c>
    </row>
    <row r="886" spans="1:4" x14ac:dyDescent="0.25">
      <c r="A886" s="261" t="s">
        <v>1593</v>
      </c>
      <c r="B886" s="262" t="s">
        <v>1896</v>
      </c>
      <c r="C886" s="261" t="s">
        <v>1241</v>
      </c>
      <c r="D886" t="s">
        <v>1918</v>
      </c>
    </row>
    <row r="887" spans="1:4" x14ac:dyDescent="0.25">
      <c r="A887" s="259" t="s">
        <v>202</v>
      </c>
      <c r="B887" s="260" t="s">
        <v>1702</v>
      </c>
      <c r="C887" s="259" t="s">
        <v>114</v>
      </c>
      <c r="D887" t="s">
        <v>1935</v>
      </c>
    </row>
    <row r="888" spans="1:4" x14ac:dyDescent="0.25">
      <c r="A888" s="259" t="s">
        <v>396</v>
      </c>
      <c r="B888" s="260" t="s">
        <v>1733</v>
      </c>
      <c r="C888" s="259" t="s">
        <v>397</v>
      </c>
      <c r="D888" t="s">
        <v>1939</v>
      </c>
    </row>
    <row r="889" spans="1:4" x14ac:dyDescent="0.25">
      <c r="A889" s="259" t="s">
        <v>1557</v>
      </c>
      <c r="B889" s="260" t="s">
        <v>1891</v>
      </c>
      <c r="C889" s="259" t="s">
        <v>1558</v>
      </c>
      <c r="D889" t="s">
        <v>1918</v>
      </c>
    </row>
    <row r="890" spans="1:4" x14ac:dyDescent="0.25">
      <c r="A890" s="259" t="s">
        <v>943</v>
      </c>
      <c r="B890" s="260" t="s">
        <v>1783</v>
      </c>
      <c r="C890" s="259" t="s">
        <v>944</v>
      </c>
      <c r="D890" t="s">
        <v>1924</v>
      </c>
    </row>
    <row r="891" spans="1:4" x14ac:dyDescent="0.25">
      <c r="A891" s="259" t="s">
        <v>989</v>
      </c>
      <c r="B891" s="260" t="s">
        <v>1784</v>
      </c>
      <c r="C891" s="259" t="s">
        <v>990</v>
      </c>
      <c r="D891" t="s">
        <v>1926</v>
      </c>
    </row>
    <row r="892" spans="1:4" x14ac:dyDescent="0.25">
      <c r="A892" s="261" t="s">
        <v>846</v>
      </c>
      <c r="B892" s="262" t="s">
        <v>1777</v>
      </c>
      <c r="C892" s="261" t="s">
        <v>344</v>
      </c>
      <c r="D892" t="s">
        <v>1927</v>
      </c>
    </row>
    <row r="893" spans="1:4" x14ac:dyDescent="0.25">
      <c r="A893" s="259" t="s">
        <v>1022</v>
      </c>
      <c r="B893" s="260" t="s">
        <v>1800</v>
      </c>
      <c r="C893" s="259" t="s">
        <v>1023</v>
      </c>
      <c r="D893" t="s">
        <v>1922</v>
      </c>
    </row>
    <row r="894" spans="1:4" x14ac:dyDescent="0.25">
      <c r="A894" s="263" t="s">
        <v>1657</v>
      </c>
      <c r="B894" s="260" t="s">
        <v>1898</v>
      </c>
      <c r="C894" s="259" t="s">
        <v>1658</v>
      </c>
      <c r="D894" t="s">
        <v>1941</v>
      </c>
    </row>
    <row r="895" spans="1:4" x14ac:dyDescent="0.25">
      <c r="A895" s="259" t="s">
        <v>695</v>
      </c>
      <c r="B895" s="260" t="s">
        <v>1766</v>
      </c>
      <c r="C895" s="259" t="s">
        <v>696</v>
      </c>
      <c r="D895" t="s">
        <v>2094</v>
      </c>
    </row>
    <row r="896" spans="1:4" x14ac:dyDescent="0.25">
      <c r="A896" s="259" t="s">
        <v>697</v>
      </c>
      <c r="B896" s="260" t="s">
        <v>1766</v>
      </c>
      <c r="C896" s="259" t="s">
        <v>698</v>
      </c>
      <c r="D896" t="s">
        <v>2094</v>
      </c>
    </row>
    <row r="897" spans="1:4" x14ac:dyDescent="0.25">
      <c r="A897" s="259" t="s">
        <v>1317</v>
      </c>
      <c r="B897" s="260" t="s">
        <v>1853</v>
      </c>
      <c r="C897" s="259" t="s">
        <v>1318</v>
      </c>
      <c r="D897" t="s">
        <v>1934</v>
      </c>
    </row>
    <row r="898" spans="1:4" x14ac:dyDescent="0.25">
      <c r="A898" s="259" t="s">
        <v>562</v>
      </c>
      <c r="B898" s="260" t="s">
        <v>1667</v>
      </c>
      <c r="C898" s="259" t="s">
        <v>563</v>
      </c>
      <c r="D898" t="s">
        <v>1929</v>
      </c>
    </row>
    <row r="899" spans="1:4" x14ac:dyDescent="0.25">
      <c r="A899" s="259" t="s">
        <v>106</v>
      </c>
      <c r="B899" s="260" t="s">
        <v>1670</v>
      </c>
      <c r="C899" s="259" t="s">
        <v>107</v>
      </c>
      <c r="D899" t="s">
        <v>1916</v>
      </c>
    </row>
    <row r="900" spans="1:4" x14ac:dyDescent="0.25">
      <c r="A900" s="263" t="s">
        <v>1659</v>
      </c>
      <c r="B900" s="260" t="s">
        <v>1898</v>
      </c>
      <c r="C900" s="259" t="s">
        <v>1660</v>
      </c>
      <c r="D900" t="s">
        <v>1941</v>
      </c>
    </row>
    <row r="901" spans="1:4" x14ac:dyDescent="0.25">
      <c r="A901" s="259" t="s">
        <v>857</v>
      </c>
      <c r="B901" s="260" t="s">
        <v>1778</v>
      </c>
      <c r="C901" s="259" t="s">
        <v>858</v>
      </c>
      <c r="D901" t="s">
        <v>1938</v>
      </c>
    </row>
    <row r="902" spans="1:4" x14ac:dyDescent="0.25">
      <c r="A902" s="259" t="s">
        <v>564</v>
      </c>
      <c r="B902" s="260" t="s">
        <v>1667</v>
      </c>
      <c r="C902" s="259" t="s">
        <v>565</v>
      </c>
      <c r="D902" t="s">
        <v>1929</v>
      </c>
    </row>
    <row r="903" spans="1:4" x14ac:dyDescent="0.25">
      <c r="A903" s="259" t="s">
        <v>859</v>
      </c>
      <c r="B903" s="260" t="s">
        <v>1778</v>
      </c>
      <c r="C903" s="259" t="s">
        <v>860</v>
      </c>
      <c r="D903" t="s">
        <v>1938</v>
      </c>
    </row>
    <row r="904" spans="1:4" x14ac:dyDescent="0.25">
      <c r="A904" s="259" t="s">
        <v>353</v>
      </c>
      <c r="B904" s="260" t="s">
        <v>1729</v>
      </c>
      <c r="C904" s="259" t="s">
        <v>354</v>
      </c>
      <c r="D904" t="s">
        <v>1939</v>
      </c>
    </row>
    <row r="905" spans="1:4" x14ac:dyDescent="0.25">
      <c r="A905" s="259" t="s">
        <v>108</v>
      </c>
      <c r="B905" s="260" t="s">
        <v>1670</v>
      </c>
      <c r="C905" s="259" t="s">
        <v>2051</v>
      </c>
      <c r="D905" t="s">
        <v>1916</v>
      </c>
    </row>
    <row r="906" spans="1:4" x14ac:dyDescent="0.25">
      <c r="A906" s="259" t="s">
        <v>367</v>
      </c>
      <c r="B906" s="260" t="s">
        <v>1730</v>
      </c>
      <c r="C906" s="259" t="s">
        <v>368</v>
      </c>
      <c r="D906" t="s">
        <v>1939</v>
      </c>
    </row>
    <row r="907" spans="1:4" x14ac:dyDescent="0.25">
      <c r="A907" s="259" t="s">
        <v>610</v>
      </c>
      <c r="B907" s="260" t="s">
        <v>1762</v>
      </c>
      <c r="C907" s="259" t="s">
        <v>449</v>
      </c>
      <c r="D907" t="s">
        <v>1930</v>
      </c>
    </row>
    <row r="908" spans="1:4" x14ac:dyDescent="0.25">
      <c r="A908" s="259" t="s">
        <v>699</v>
      </c>
      <c r="B908" s="260" t="s">
        <v>1766</v>
      </c>
      <c r="C908" s="259" t="s">
        <v>700</v>
      </c>
      <c r="D908" t="s">
        <v>2094</v>
      </c>
    </row>
    <row r="909" spans="1:4" x14ac:dyDescent="0.25">
      <c r="A909" s="259" t="s">
        <v>701</v>
      </c>
      <c r="B909" s="260" t="s">
        <v>1766</v>
      </c>
      <c r="C909" s="259" t="s">
        <v>702</v>
      </c>
      <c r="D909" t="s">
        <v>2094</v>
      </c>
    </row>
    <row r="910" spans="1:4" x14ac:dyDescent="0.25">
      <c r="A910" s="259" t="s">
        <v>901</v>
      </c>
      <c r="B910" s="260" t="s">
        <v>1781</v>
      </c>
      <c r="C910" s="259" t="s">
        <v>902</v>
      </c>
      <c r="D910" t="s">
        <v>1938</v>
      </c>
    </row>
    <row r="911" spans="1:4" x14ac:dyDescent="0.25">
      <c r="A911" s="259" t="s">
        <v>109</v>
      </c>
      <c r="B911" s="260" t="s">
        <v>1670</v>
      </c>
      <c r="C911" s="259" t="s">
        <v>110</v>
      </c>
      <c r="D911" t="s">
        <v>1916</v>
      </c>
    </row>
    <row r="912" spans="1:4" x14ac:dyDescent="0.25">
      <c r="A912" s="259" t="s">
        <v>611</v>
      </c>
      <c r="B912" s="260" t="s">
        <v>1762</v>
      </c>
      <c r="C912" s="259" t="s">
        <v>110</v>
      </c>
      <c r="D912" t="s">
        <v>1930</v>
      </c>
    </row>
    <row r="913" spans="1:4" x14ac:dyDescent="0.25">
      <c r="A913" s="259" t="s">
        <v>703</v>
      </c>
      <c r="B913" s="260" t="s">
        <v>1766</v>
      </c>
      <c r="C913" s="259" t="s">
        <v>704</v>
      </c>
      <c r="D913" t="s">
        <v>2094</v>
      </c>
    </row>
    <row r="914" spans="1:4" x14ac:dyDescent="0.25">
      <c r="A914" s="259" t="s">
        <v>490</v>
      </c>
      <c r="B914" s="260" t="s">
        <v>1749</v>
      </c>
      <c r="C914" s="259" t="s">
        <v>491</v>
      </c>
      <c r="D914" t="s">
        <v>1932</v>
      </c>
    </row>
    <row r="915" spans="1:4" x14ac:dyDescent="0.25">
      <c r="A915" s="259" t="s">
        <v>355</v>
      </c>
      <c r="B915" s="260" t="s">
        <v>1729</v>
      </c>
      <c r="C915" s="259" t="s">
        <v>356</v>
      </c>
      <c r="D915" t="s">
        <v>1939</v>
      </c>
    </row>
    <row r="916" spans="1:4" x14ac:dyDescent="0.25">
      <c r="A916" s="263" t="s">
        <v>1661</v>
      </c>
      <c r="B916" s="264" t="s">
        <v>1898</v>
      </c>
      <c r="C916" s="263" t="s">
        <v>1662</v>
      </c>
      <c r="D916" t="s">
        <v>1941</v>
      </c>
    </row>
    <row r="917" spans="1:4" x14ac:dyDescent="0.25">
      <c r="A917" s="263" t="s">
        <v>1663</v>
      </c>
      <c r="B917" s="264" t="s">
        <v>1898</v>
      </c>
      <c r="C917" s="263" t="s">
        <v>1664</v>
      </c>
      <c r="D917" t="s">
        <v>1941</v>
      </c>
    </row>
    <row r="918" spans="1:4" x14ac:dyDescent="0.25">
      <c r="A918" s="266" t="s">
        <v>1665</v>
      </c>
      <c r="B918" s="267" t="s">
        <v>1898</v>
      </c>
      <c r="C918" s="266" t="s">
        <v>1666</v>
      </c>
      <c r="D918" t="s">
        <v>1941</v>
      </c>
    </row>
    <row r="919" spans="1:4" x14ac:dyDescent="0.25">
      <c r="A919" s="259" t="s">
        <v>566</v>
      </c>
      <c r="B919" s="260" t="s">
        <v>1667</v>
      </c>
      <c r="C919" s="259" t="s">
        <v>567</v>
      </c>
      <c r="D919" t="s">
        <v>1929</v>
      </c>
    </row>
    <row r="920" spans="1:4" x14ac:dyDescent="0.25">
      <c r="A920" s="259" t="s">
        <v>331</v>
      </c>
      <c r="B920" s="260" t="s">
        <v>1725</v>
      </c>
      <c r="C920" s="259" t="s">
        <v>332</v>
      </c>
      <c r="D920" t="s">
        <v>1933</v>
      </c>
    </row>
    <row r="921" spans="1:4" x14ac:dyDescent="0.25">
      <c r="A921" s="259" t="s">
        <v>1454</v>
      </c>
      <c r="B921" s="260" t="s">
        <v>1887</v>
      </c>
      <c r="C921" s="259" t="s">
        <v>1455</v>
      </c>
      <c r="D921" t="s">
        <v>1921</v>
      </c>
    </row>
    <row r="922" spans="1:4" x14ac:dyDescent="0.25">
      <c r="A922" s="259" t="s">
        <v>763</v>
      </c>
      <c r="B922" s="260" t="s">
        <v>1770</v>
      </c>
      <c r="C922" s="259" t="s">
        <v>764</v>
      </c>
      <c r="D922" t="s">
        <v>2093</v>
      </c>
    </row>
    <row r="923" spans="1:4" x14ac:dyDescent="0.25">
      <c r="A923" s="259" t="s">
        <v>568</v>
      </c>
      <c r="B923" s="260" t="s">
        <v>1667</v>
      </c>
      <c r="C923" s="259" t="s">
        <v>569</v>
      </c>
      <c r="D923" t="s">
        <v>1929</v>
      </c>
    </row>
    <row r="924" spans="1:4" x14ac:dyDescent="0.25">
      <c r="A924" s="259" t="s">
        <v>1397</v>
      </c>
      <c r="B924" s="260" t="s">
        <v>1881</v>
      </c>
      <c r="C924" s="259" t="s">
        <v>114</v>
      </c>
      <c r="D924" t="s">
        <v>1936</v>
      </c>
    </row>
    <row r="925" spans="1:4" x14ac:dyDescent="0.25">
      <c r="A925" s="259" t="s">
        <v>991</v>
      </c>
      <c r="B925" s="260" t="s">
        <v>1784</v>
      </c>
      <c r="C925" s="259" t="s">
        <v>992</v>
      </c>
      <c r="D925" t="s">
        <v>1922</v>
      </c>
    </row>
    <row r="926" spans="1:4" x14ac:dyDescent="0.25">
      <c r="A926" s="259" t="s">
        <v>357</v>
      </c>
      <c r="B926" s="260" t="s">
        <v>1729</v>
      </c>
      <c r="C926" s="259" t="s">
        <v>358</v>
      </c>
      <c r="D926" t="s">
        <v>1939</v>
      </c>
    </row>
    <row r="927" spans="1:4" x14ac:dyDescent="0.25">
      <c r="A927" s="259" t="s">
        <v>249</v>
      </c>
      <c r="B927" s="260" t="s">
        <v>1720</v>
      </c>
      <c r="C927" s="259" t="s">
        <v>250</v>
      </c>
      <c r="D927" t="s">
        <v>1928</v>
      </c>
    </row>
    <row r="928" spans="1:4" x14ac:dyDescent="0.25">
      <c r="A928" s="259" t="s">
        <v>251</v>
      </c>
      <c r="B928" s="260" t="s">
        <v>1720</v>
      </c>
      <c r="C928" s="259" t="s">
        <v>252</v>
      </c>
      <c r="D928" t="s">
        <v>1928</v>
      </c>
    </row>
    <row r="929" spans="1:4" x14ac:dyDescent="0.25">
      <c r="A929" s="259" t="s">
        <v>1594</v>
      </c>
      <c r="B929" s="260" t="s">
        <v>1896</v>
      </c>
      <c r="C929" s="259" t="s">
        <v>1595</v>
      </c>
      <c r="D929" t="s">
        <v>1918</v>
      </c>
    </row>
    <row r="930" spans="1:4" x14ac:dyDescent="0.25">
      <c r="A930" s="261" t="s">
        <v>384</v>
      </c>
      <c r="B930" s="262" t="s">
        <v>1732</v>
      </c>
      <c r="C930" s="261" t="s">
        <v>385</v>
      </c>
      <c r="D930" t="s">
        <v>1939</v>
      </c>
    </row>
    <row r="931" spans="1:4" x14ac:dyDescent="0.25">
      <c r="A931" s="259" t="s">
        <v>386</v>
      </c>
      <c r="B931" s="260" t="s">
        <v>1732</v>
      </c>
      <c r="C931" s="259" t="s">
        <v>387</v>
      </c>
      <c r="D931" t="s">
        <v>1939</v>
      </c>
    </row>
    <row r="932" spans="1:4" x14ac:dyDescent="0.25">
      <c r="A932" s="259" t="s">
        <v>1098</v>
      </c>
      <c r="B932" s="260" t="s">
        <v>1813</v>
      </c>
      <c r="C932" s="259" t="s">
        <v>1099</v>
      </c>
      <c r="D932" t="s">
        <v>1925</v>
      </c>
    </row>
    <row r="933" spans="1:4" x14ac:dyDescent="0.25">
      <c r="A933" s="259" t="s">
        <v>1108</v>
      </c>
      <c r="B933" s="260" t="s">
        <v>1817</v>
      </c>
      <c r="C933" s="259" t="s">
        <v>95</v>
      </c>
      <c r="D933" t="s">
        <v>1919</v>
      </c>
    </row>
    <row r="934" spans="1:4" x14ac:dyDescent="0.25">
      <c r="A934" s="259" t="s">
        <v>359</v>
      </c>
      <c r="B934" s="260" t="s">
        <v>1729</v>
      </c>
      <c r="C934" s="259" t="s">
        <v>360</v>
      </c>
      <c r="D934" t="s">
        <v>1939</v>
      </c>
    </row>
    <row r="935" spans="1:4" x14ac:dyDescent="0.25">
      <c r="A935" s="259" t="s">
        <v>361</v>
      </c>
      <c r="B935" s="260" t="s">
        <v>1729</v>
      </c>
      <c r="C935" s="259" t="s">
        <v>362</v>
      </c>
      <c r="D935" t="s">
        <v>1939</v>
      </c>
    </row>
    <row r="936" spans="1:4" x14ac:dyDescent="0.25">
      <c r="A936" s="259" t="s">
        <v>1288</v>
      </c>
      <c r="B936" s="260" t="s">
        <v>1835</v>
      </c>
      <c r="C936" s="259" t="s">
        <v>1289</v>
      </c>
      <c r="D936" t="s">
        <v>1917</v>
      </c>
    </row>
    <row r="937" spans="1:4" x14ac:dyDescent="0.25">
      <c r="A937" s="259" t="s">
        <v>333</v>
      </c>
      <c r="B937" s="260" t="s">
        <v>1725</v>
      </c>
      <c r="C937" s="259" t="s">
        <v>334</v>
      </c>
      <c r="D937" t="s">
        <v>1933</v>
      </c>
    </row>
    <row r="938" spans="1:4" x14ac:dyDescent="0.25">
      <c r="A938" s="263" t="s">
        <v>2064</v>
      </c>
      <c r="B938" s="264" t="s">
        <v>1812</v>
      </c>
      <c r="C938" s="263" t="s">
        <v>2065</v>
      </c>
      <c r="D938" t="s">
        <v>1925</v>
      </c>
    </row>
    <row r="939" spans="1:4" x14ac:dyDescent="0.25">
      <c r="A939" s="263" t="s">
        <v>2083</v>
      </c>
      <c r="B939" s="264" t="s">
        <v>1896</v>
      </c>
      <c r="C939" s="263" t="s">
        <v>2084</v>
      </c>
      <c r="D939" t="s">
        <v>1918</v>
      </c>
    </row>
    <row r="940" spans="1:4" x14ac:dyDescent="0.25">
      <c r="A940" s="263" t="s">
        <v>2080</v>
      </c>
      <c r="B940" s="264" t="s">
        <v>1722</v>
      </c>
      <c r="C940" s="263" t="s">
        <v>2081</v>
      </c>
      <c r="D940" t="s">
        <v>1928</v>
      </c>
    </row>
    <row r="941" spans="1:4" x14ac:dyDescent="0.25">
      <c r="A941" s="263" t="s">
        <v>2055</v>
      </c>
      <c r="B941" s="264" t="s">
        <v>1816</v>
      </c>
      <c r="C941" s="263" t="s">
        <v>2056</v>
      </c>
      <c r="D941" t="s">
        <v>1919</v>
      </c>
    </row>
    <row r="942" spans="1:4" x14ac:dyDescent="0.25">
      <c r="A942" s="263" t="s">
        <v>2067</v>
      </c>
      <c r="B942" s="264" t="s">
        <v>1784</v>
      </c>
      <c r="C942" s="263" t="s">
        <v>2068</v>
      </c>
      <c r="D942" t="s">
        <v>1922</v>
      </c>
    </row>
    <row r="943" spans="1:4" x14ac:dyDescent="0.25">
      <c r="A943" s="263" t="s">
        <v>2082</v>
      </c>
      <c r="B943" s="264" t="s">
        <v>1889</v>
      </c>
      <c r="C943" s="263" t="s">
        <v>175</v>
      </c>
      <c r="D943" t="s">
        <v>1921</v>
      </c>
    </row>
    <row r="944" spans="1:4" x14ac:dyDescent="0.25">
      <c r="A944" s="263" t="s">
        <v>2075</v>
      </c>
      <c r="B944" s="264" t="s">
        <v>1804</v>
      </c>
      <c r="C944" s="263" t="s">
        <v>1289</v>
      </c>
      <c r="D944" t="s">
        <v>1922</v>
      </c>
    </row>
    <row r="945" spans="1:4" x14ac:dyDescent="0.25">
      <c r="A945" s="263" t="s">
        <v>2090</v>
      </c>
      <c r="B945" s="264" t="s">
        <v>1723</v>
      </c>
      <c r="C945" s="263" t="s">
        <v>2091</v>
      </c>
      <c r="D945" t="s">
        <v>1928</v>
      </c>
    </row>
    <row r="946" spans="1:4" x14ac:dyDescent="0.25">
      <c r="A946" s="263" t="s">
        <v>2092</v>
      </c>
      <c r="B946" s="264" t="s">
        <v>1723</v>
      </c>
      <c r="C946" s="263" t="s">
        <v>406</v>
      </c>
      <c r="D946" t="s">
        <v>1928</v>
      </c>
    </row>
    <row r="947" spans="1:4" x14ac:dyDescent="0.25">
      <c r="A947" s="263" t="s">
        <v>2061</v>
      </c>
      <c r="B947" s="264" t="s">
        <v>2060</v>
      </c>
      <c r="C947" s="263" t="s">
        <v>2062</v>
      </c>
      <c r="D947" t="s">
        <v>2093</v>
      </c>
    </row>
    <row r="948" spans="1:4" x14ac:dyDescent="0.25">
      <c r="A948" s="263" t="s">
        <v>2077</v>
      </c>
      <c r="B948" s="264" t="s">
        <v>1860</v>
      </c>
      <c r="C948" s="263" t="s">
        <v>2078</v>
      </c>
      <c r="D948" t="s">
        <v>1934</v>
      </c>
    </row>
    <row r="949" spans="1:4" x14ac:dyDescent="0.25">
      <c r="A949" s="263" t="s">
        <v>2088</v>
      </c>
      <c r="B949" s="264" t="s">
        <v>1898</v>
      </c>
      <c r="C949" s="265" t="s">
        <v>2089</v>
      </c>
      <c r="D949" t="s">
        <v>1941</v>
      </c>
    </row>
    <row r="950" spans="1:4" x14ac:dyDescent="0.25">
      <c r="A950" s="268" t="s">
        <v>2085</v>
      </c>
      <c r="B950" s="269" t="s">
        <v>1896</v>
      </c>
      <c r="C950" s="268" t="s">
        <v>2086</v>
      </c>
      <c r="D950" t="s">
        <v>1918</v>
      </c>
    </row>
  </sheetData>
  <sheetProtection algorithmName="SHA-512" hashValue="TiFiSql/PipRpvxfEYirtTOf/7r3u43skjbiTL60R9rPrMzrNh+69VypBIm4rXNFabRMzEfYIGV36qFsI/ziVg==" saltValue="9ooiMrihLpT7m4bK9y/ZJw==" spinCount="100000" sheet="1" objects="1" scenarios="1"/>
  <autoFilter ref="A1:D1" xr:uid="{00000000-0009-0000-0000-00000A000000}">
    <sortState ref="A2:D950">
      <sortCondition ref="A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/>
  <dimension ref="B2:D46"/>
  <sheetViews>
    <sheetView topLeftCell="A19" workbookViewId="0">
      <selection activeCell="H39" sqref="H39"/>
    </sheetView>
  </sheetViews>
  <sheetFormatPr baseColWidth="10" defaultColWidth="11.5703125" defaultRowHeight="15" x14ac:dyDescent="0.25"/>
  <cols>
    <col min="1" max="1" width="11.5703125" style="2"/>
    <col min="2" max="2" width="47" style="2" customWidth="1"/>
    <col min="3" max="3" width="23.42578125" style="2" customWidth="1"/>
    <col min="4" max="6" width="11.5703125" style="2" customWidth="1"/>
    <col min="7" max="16384" width="11.5703125" style="2"/>
  </cols>
  <sheetData>
    <row r="2" spans="2:4" x14ac:dyDescent="0.25">
      <c r="B2" s="2" t="str">
        <f>CONCATENATE(C2," : ",D2)</f>
        <v>Andrésy : Piscine Intercommunale Sébastien Rouault</v>
      </c>
      <c r="C2" s="2" t="s">
        <v>1</v>
      </c>
      <c r="D2" s="2" t="s">
        <v>0</v>
      </c>
    </row>
    <row r="3" spans="2:4" ht="14.45" x14ac:dyDescent="0.3">
      <c r="B3" s="2" t="str">
        <f t="shared" ref="B3:B46" si="0">CONCATENATE(C3," : ",D3)</f>
        <v>Aubergenville : Piscine les Bains de Seine Mauldre</v>
      </c>
      <c r="C3" s="2" t="s">
        <v>3</v>
      </c>
      <c r="D3" s="2" t="s">
        <v>2</v>
      </c>
    </row>
    <row r="4" spans="2:4" ht="14.45" x14ac:dyDescent="0.3">
      <c r="B4" s="2" t="str">
        <f t="shared" si="0"/>
        <v>Bougival : Piscine de la Banque de France</v>
      </c>
      <c r="C4" s="2" t="s">
        <v>5</v>
      </c>
      <c r="D4" s="2" t="s">
        <v>4</v>
      </c>
    </row>
    <row r="5" spans="2:4" ht="30" customHeight="1" x14ac:dyDescent="0.25">
      <c r="B5" s="2" t="str">
        <f t="shared" si="0"/>
        <v>Carrières sur Seine : Piscine intercommunale du SIVOM de Houilles-Carrières</v>
      </c>
      <c r="C5" s="2" t="s">
        <v>7</v>
      </c>
      <c r="D5" s="2" t="s">
        <v>6</v>
      </c>
    </row>
    <row r="6" spans="2:4" x14ac:dyDescent="0.25">
      <c r="B6" s="2" t="str">
        <f t="shared" si="0"/>
        <v>Chatou : Piscine Jean-François Henry</v>
      </c>
      <c r="C6" s="2" t="s">
        <v>9</v>
      </c>
      <c r="D6" s="2" t="s">
        <v>8</v>
      </c>
    </row>
    <row r="7" spans="2:4" ht="14.45" x14ac:dyDescent="0.3">
      <c r="B7" s="2" t="str">
        <f t="shared" si="0"/>
        <v>Chevreuse : Piscine intercommunale Alex Jany</v>
      </c>
      <c r="C7" s="2" t="s">
        <v>11</v>
      </c>
      <c r="D7" s="2" t="s">
        <v>10</v>
      </c>
    </row>
    <row r="8" spans="2:4" ht="22.9" customHeight="1" x14ac:dyDescent="0.3">
      <c r="B8" s="2" t="str">
        <f t="shared" si="0"/>
        <v>Conflans-Sainte-Honorine : Centre Aquatique</v>
      </c>
      <c r="C8" s="2" t="s">
        <v>13</v>
      </c>
      <c r="D8" s="2" t="s">
        <v>12</v>
      </c>
    </row>
    <row r="9" spans="2:4" ht="18" customHeight="1" x14ac:dyDescent="0.3">
      <c r="B9" s="2" t="str">
        <f t="shared" si="0"/>
        <v>Croissy-sur-Seine : Piscine Jean-Moulin</v>
      </c>
      <c r="C9" s="2" t="s">
        <v>15</v>
      </c>
      <c r="D9" s="2" t="s">
        <v>14</v>
      </c>
    </row>
    <row r="10" spans="2:4" ht="18" customHeight="1" x14ac:dyDescent="0.25">
      <c r="B10" s="2" t="str">
        <f t="shared" si="0"/>
        <v>Guyancourt : Piscine André-Pierre Vienot</v>
      </c>
      <c r="C10" s="2" t="s">
        <v>17</v>
      </c>
      <c r="D10" s="2" t="s">
        <v>16</v>
      </c>
    </row>
    <row r="11" spans="2:4" ht="14.45" x14ac:dyDescent="0.3">
      <c r="B11" s="2" t="str">
        <f t="shared" si="0"/>
        <v>Houdan : Centre Aquaforme Christian Barjot (Hodellia)</v>
      </c>
      <c r="C11" s="2" t="s">
        <v>19</v>
      </c>
      <c r="D11" s="2" t="s">
        <v>18</v>
      </c>
    </row>
    <row r="12" spans="2:4" ht="30" customHeight="1" x14ac:dyDescent="0.3">
      <c r="B12" s="2" t="str">
        <f t="shared" si="0"/>
        <v>Houilles : Piscine intercommunale</v>
      </c>
      <c r="C12" s="2" t="s">
        <v>21</v>
      </c>
      <c r="D12" s="2" t="s">
        <v>20</v>
      </c>
    </row>
    <row r="13" spans="2:4" ht="14.45" x14ac:dyDescent="0.3">
      <c r="B13" s="2" t="str">
        <f t="shared" si="0"/>
        <v>La Celle Saint-Cloud : Piscine Corneille</v>
      </c>
      <c r="C13" s="2" t="s">
        <v>23</v>
      </c>
      <c r="D13" s="2" t="s">
        <v>22</v>
      </c>
    </row>
    <row r="14" spans="2:4" ht="14.45" x14ac:dyDescent="0.3">
      <c r="B14" s="2" t="str">
        <f t="shared" si="0"/>
        <v>Le Chesnay : Piscine du Chesnay</v>
      </c>
      <c r="C14" s="2" t="s">
        <v>25</v>
      </c>
      <c r="D14" s="2" t="s">
        <v>24</v>
      </c>
    </row>
    <row r="15" spans="2:4" ht="14.45" x14ac:dyDescent="0.3">
      <c r="B15" s="2" t="str">
        <f t="shared" si="0"/>
        <v>Le Mesnil-Saint-Denis : Piscine intercommunale</v>
      </c>
      <c r="C15" s="2" t="s">
        <v>26</v>
      </c>
      <c r="D15" s="2" t="s">
        <v>20</v>
      </c>
    </row>
    <row r="16" spans="2:4" ht="14.45" x14ac:dyDescent="0.3">
      <c r="B16" s="2" t="str">
        <f t="shared" si="0"/>
        <v>Le Pecq : Piscine municipale (Les Vignes-Benettes)</v>
      </c>
      <c r="C16" s="2" t="s">
        <v>27</v>
      </c>
      <c r="D16" s="2" t="s">
        <v>75</v>
      </c>
    </row>
    <row r="17" spans="2:4" ht="14.45" x14ac:dyDescent="0.3">
      <c r="B17" s="2" t="str">
        <f t="shared" si="0"/>
        <v>Les Clayes-Sous-Bois : Piscine intercommunale</v>
      </c>
      <c r="C17" s="2" t="s">
        <v>28</v>
      </c>
      <c r="D17" s="2" t="s">
        <v>20</v>
      </c>
    </row>
    <row r="18" spans="2:4" x14ac:dyDescent="0.25">
      <c r="B18" s="2" t="str">
        <f t="shared" si="0"/>
        <v>Les Essarts Le Roi : Piscine de la Communauté de Communes des Essarts</v>
      </c>
      <c r="C18" s="2" t="s">
        <v>30</v>
      </c>
      <c r="D18" s="2" t="s">
        <v>29</v>
      </c>
    </row>
    <row r="19" spans="2:4" ht="14.45" x14ac:dyDescent="0.3">
      <c r="B19" s="2" t="str">
        <f t="shared" si="0"/>
        <v>Les Mureaux : Piscine Les Mureaux</v>
      </c>
      <c r="C19" s="2" t="s">
        <v>32</v>
      </c>
      <c r="D19" s="2" t="s">
        <v>31</v>
      </c>
    </row>
    <row r="20" spans="2:4" ht="14.45" x14ac:dyDescent="0.3">
      <c r="B20" s="2" t="str">
        <f t="shared" si="0"/>
        <v>Maisons Laffitte : Centre Aquatique</v>
      </c>
      <c r="C20" s="2" t="s">
        <v>33</v>
      </c>
      <c r="D20" s="2" t="s">
        <v>12</v>
      </c>
    </row>
    <row r="21" spans="2:4" ht="14.45" x14ac:dyDescent="0.3">
      <c r="B21" s="2" t="str">
        <f t="shared" si="0"/>
        <v>Mantes-la-Jolie : Piscine Lecuyer</v>
      </c>
      <c r="C21" s="2" t="s">
        <v>35</v>
      </c>
      <c r="D21" s="2" t="s">
        <v>34</v>
      </c>
    </row>
    <row r="22" spans="2:4" ht="14.45" x14ac:dyDescent="0.3">
      <c r="B22" s="2" t="str">
        <f t="shared" si="0"/>
        <v>Mantes-la-Jolie : Aqualude - Centre aquatique de Mantes-en-Yvelines</v>
      </c>
      <c r="C22" s="2" t="s">
        <v>35</v>
      </c>
      <c r="D22" s="2" t="s">
        <v>36</v>
      </c>
    </row>
    <row r="23" spans="2:4" ht="14.45" x14ac:dyDescent="0.3">
      <c r="B23" s="2" t="str">
        <f t="shared" si="0"/>
        <v>Mantes-la-Ville : Centre Aquatique Aquasport</v>
      </c>
      <c r="C23" s="2" t="s">
        <v>38</v>
      </c>
      <c r="D23" s="2" t="s">
        <v>37</v>
      </c>
    </row>
    <row r="24" spans="2:4" ht="14.45" x14ac:dyDescent="0.3">
      <c r="B24" s="2" t="str">
        <f t="shared" si="0"/>
        <v>Marly-le-Roi : Piscine municipale Franck Esposito</v>
      </c>
      <c r="C24" s="2" t="s">
        <v>40</v>
      </c>
      <c r="D24" s="2" t="s">
        <v>39</v>
      </c>
    </row>
    <row r="25" spans="2:4" ht="14.45" x14ac:dyDescent="0.3">
      <c r="B25" s="2" t="str">
        <f t="shared" si="0"/>
        <v>Maurepas : Centre aquatique intercommunal</v>
      </c>
      <c r="C25" s="2" t="s">
        <v>41</v>
      </c>
      <c r="D25" s="2" t="s">
        <v>2110</v>
      </c>
    </row>
    <row r="26" spans="2:4" ht="14.45" x14ac:dyDescent="0.3">
      <c r="B26" s="2" t="str">
        <f t="shared" si="0"/>
        <v>Meulan : Piscine de l'Eaubelle</v>
      </c>
      <c r="C26" s="2" t="s">
        <v>43</v>
      </c>
      <c r="D26" s="2" t="s">
        <v>42</v>
      </c>
    </row>
    <row r="27" spans="2:4" ht="14.45" x14ac:dyDescent="0.3">
      <c r="B27" s="2" t="str">
        <f t="shared" si="0"/>
        <v>Montfort-l'Amaury : Piscine de Montfort-l'Amaury</v>
      </c>
      <c r="C27" s="2" t="s">
        <v>45</v>
      </c>
      <c r="D27" s="2" t="s">
        <v>44</v>
      </c>
    </row>
    <row r="28" spans="2:4" ht="14.45" x14ac:dyDescent="0.3">
      <c r="B28" s="2" t="str">
        <f t="shared" si="0"/>
        <v>Montigny le Bretonneux : Centre Aquatique du Lac</v>
      </c>
      <c r="C28" s="2" t="s">
        <v>47</v>
      </c>
      <c r="D28" s="2" t="s">
        <v>46</v>
      </c>
    </row>
    <row r="29" spans="2:4" ht="14.45" x14ac:dyDescent="0.3">
      <c r="B29" s="2" t="str">
        <f t="shared" si="0"/>
        <v>Noisy-le-Roi : Bassin d'apprentissage de Noisy-le-Roi</v>
      </c>
      <c r="C29" s="2" t="s">
        <v>49</v>
      </c>
      <c r="D29" s="2" t="s">
        <v>48</v>
      </c>
    </row>
    <row r="30" spans="2:4" ht="14.45" x14ac:dyDescent="0.3">
      <c r="B30" s="2" t="str">
        <f t="shared" si="0"/>
        <v>Poissy : Piscine des Migneaux</v>
      </c>
      <c r="C30" s="2" t="s">
        <v>51</v>
      </c>
      <c r="D30" s="2" t="s">
        <v>50</v>
      </c>
    </row>
    <row r="31" spans="2:4" x14ac:dyDescent="0.25">
      <c r="B31" s="2" t="str">
        <f t="shared" si="0"/>
        <v>Poissy : Piscine Saint Exupéry</v>
      </c>
      <c r="C31" s="2" t="s">
        <v>51</v>
      </c>
      <c r="D31" s="2" t="s">
        <v>52</v>
      </c>
    </row>
    <row r="32" spans="2:4" ht="14.45" x14ac:dyDescent="0.3">
      <c r="B32" s="2" t="str">
        <f t="shared" si="0"/>
        <v>Porcheville : Piscine municipale de Porcheville</v>
      </c>
      <c r="C32" s="2" t="s">
        <v>54</v>
      </c>
      <c r="D32" s="2" t="s">
        <v>53</v>
      </c>
    </row>
    <row r="33" spans="2:4" ht="14.45" x14ac:dyDescent="0.3">
      <c r="B33" s="2" t="str">
        <f t="shared" si="0"/>
        <v>Rambouillet : Piscine communautaire des Fontaines</v>
      </c>
      <c r="C33" s="2" t="s">
        <v>56</v>
      </c>
      <c r="D33" s="2" t="s">
        <v>55</v>
      </c>
    </row>
    <row r="34" spans="2:4" x14ac:dyDescent="0.25">
      <c r="B34" s="2" t="str">
        <f t="shared" si="0"/>
        <v>Saint Cyr L'école : Centre aquatique</v>
      </c>
      <c r="C34" s="2" t="s">
        <v>57</v>
      </c>
      <c r="D34" s="2" t="s">
        <v>76</v>
      </c>
    </row>
    <row r="35" spans="2:4" ht="14.45" x14ac:dyDescent="0.3">
      <c r="B35" s="2" t="str">
        <f t="shared" si="0"/>
        <v>Saint-Germain-en-Laye : Piscine Olympique Intercommunale</v>
      </c>
      <c r="C35" s="2" t="s">
        <v>58</v>
      </c>
      <c r="D35" s="2" t="s">
        <v>77</v>
      </c>
    </row>
    <row r="36" spans="2:4" ht="14.45" x14ac:dyDescent="0.3">
      <c r="B36" s="2" t="str">
        <f t="shared" si="0"/>
        <v>Sartrouville : Piscine Jean Taris</v>
      </c>
      <c r="C36" s="2" t="s">
        <v>60</v>
      </c>
      <c r="D36" s="2" t="s">
        <v>59</v>
      </c>
    </row>
    <row r="37" spans="2:4" ht="14.45" x14ac:dyDescent="0.3">
      <c r="B37" s="2" t="str">
        <f t="shared" si="0"/>
        <v>Sartrouville : Centre aquatique de la plaine</v>
      </c>
      <c r="C37" s="2" t="s">
        <v>60</v>
      </c>
      <c r="D37" s="2" t="s">
        <v>61</v>
      </c>
    </row>
    <row r="38" spans="2:4" ht="14.45" x14ac:dyDescent="0.3">
      <c r="B38" s="2" t="str">
        <f t="shared" si="0"/>
        <v>Thiverval-Grignon : Piscine du Liberty Country Club</v>
      </c>
      <c r="C38" s="2" t="s">
        <v>63</v>
      </c>
      <c r="D38" s="2" t="s">
        <v>62</v>
      </c>
    </row>
    <row r="39" spans="2:4" x14ac:dyDescent="0.25">
      <c r="B39" s="2" t="str">
        <f t="shared" si="0"/>
        <v>Trappes : Piscine Léo Lagrange</v>
      </c>
      <c r="C39" s="2" t="s">
        <v>65</v>
      </c>
      <c r="D39" s="2" t="s">
        <v>64</v>
      </c>
    </row>
    <row r="40" spans="2:4" x14ac:dyDescent="0.25">
      <c r="B40" s="2" t="str">
        <f t="shared" si="0"/>
        <v>Trappes : Piscine municipale Jacques Monquaut</v>
      </c>
      <c r="C40" s="2" t="s">
        <v>65</v>
      </c>
      <c r="D40" s="2" t="s">
        <v>66</v>
      </c>
    </row>
    <row r="41" spans="2:4" x14ac:dyDescent="0.25">
      <c r="B41" s="2" t="str">
        <f t="shared" si="0"/>
        <v>Velizy Villacoublay : Piscine Robert-Wagner</v>
      </c>
      <c r="C41" s="2" t="s">
        <v>68</v>
      </c>
      <c r="D41" s="2" t="s">
        <v>67</v>
      </c>
    </row>
    <row r="42" spans="2:4" x14ac:dyDescent="0.25">
      <c r="B42" s="2" t="str">
        <f t="shared" si="0"/>
        <v>Verneuil-sur-Seine : Piscine intercommunale</v>
      </c>
      <c r="C42" s="2" t="s">
        <v>69</v>
      </c>
      <c r="D42" s="2" t="s">
        <v>20</v>
      </c>
    </row>
    <row r="43" spans="2:4" x14ac:dyDescent="0.25">
      <c r="B43" s="2" t="str">
        <f t="shared" si="0"/>
        <v>Versailles : Piscine Montbauron</v>
      </c>
      <c r="C43" s="2" t="s">
        <v>71</v>
      </c>
      <c r="D43" s="2" t="s">
        <v>70</v>
      </c>
    </row>
    <row r="44" spans="2:4" x14ac:dyDescent="0.25">
      <c r="B44" s="2" t="str">
        <f t="shared" si="0"/>
        <v>Villepreux : Piscine municipale</v>
      </c>
      <c r="C44" s="2" t="s">
        <v>72</v>
      </c>
      <c r="D44" s="2" t="s">
        <v>78</v>
      </c>
    </row>
    <row r="45" spans="2:4" x14ac:dyDescent="0.25">
      <c r="B45" s="2" t="str">
        <f t="shared" si="0"/>
        <v>Viroflay : Piscine des Bertisettes</v>
      </c>
      <c r="C45" s="2" t="s">
        <v>74</v>
      </c>
      <c r="D45" s="2" t="s">
        <v>73</v>
      </c>
    </row>
    <row r="46" spans="2:4" x14ac:dyDescent="0.25">
      <c r="B46" s="2" t="str">
        <f t="shared" si="0"/>
        <v>0 : 0</v>
      </c>
      <c r="C46" s="2">
        <f>Paramètres!E7</f>
        <v>0</v>
      </c>
      <c r="D46" s="2">
        <f>Paramètres!E8</f>
        <v>0</v>
      </c>
    </row>
  </sheetData>
  <sheetProtection algorithmName="SHA-512" hashValue="+oaZpdcUzAcUSuxJyG6rTE3kPhuGYHZCcCXswc/baMVsGmIlrwENiIkk5dCbJ3rSGrJzV/KVWbMm3789bfAK8w==" saltValue="0Ch/ILpG0IwI9ftGrhTMM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9" tint="0.39997558519241921"/>
  </sheetPr>
  <dimension ref="A1:AI401"/>
  <sheetViews>
    <sheetView topLeftCell="D1" workbookViewId="0">
      <selection activeCell="L9" sqref="L9"/>
    </sheetView>
  </sheetViews>
  <sheetFormatPr baseColWidth="10" defaultColWidth="11.5703125" defaultRowHeight="15" x14ac:dyDescent="0.25"/>
  <cols>
    <col min="1" max="1" width="4.28515625" style="133" hidden="1" customWidth="1"/>
    <col min="2" max="2" width="5" style="133" hidden="1" customWidth="1"/>
    <col min="3" max="3" width="4.85546875" style="133" hidden="1" customWidth="1"/>
    <col min="4" max="4" width="7.140625" style="3" customWidth="1"/>
    <col min="5" max="6" width="11.5703125" style="133"/>
    <col min="7" max="7" width="15.85546875" style="140" customWidth="1"/>
    <col min="8" max="8" width="6.42578125" style="140" customWidth="1"/>
    <col min="9" max="9" width="9.42578125" style="133" customWidth="1"/>
    <col min="10" max="10" width="8.5703125" style="1" customWidth="1"/>
    <col min="11" max="11" width="10.28515625" style="140" customWidth="1"/>
    <col min="12" max="12" width="18.7109375" style="140" customWidth="1"/>
    <col min="13" max="13" width="6.42578125" style="3" customWidth="1"/>
    <col min="14" max="14" width="11.5703125" style="3"/>
    <col min="15" max="15" width="11.5703125" style="3" customWidth="1"/>
    <col min="16" max="19" width="11.5703125" style="3"/>
    <col min="20" max="24" width="11.5703125" style="3" customWidth="1"/>
    <col min="25" max="25" width="0" style="3" hidden="1" customWidth="1"/>
    <col min="26" max="26" width="6.85546875" style="3" hidden="1" customWidth="1"/>
    <col min="27" max="27" width="6.5703125" style="3" hidden="1" customWidth="1"/>
    <col min="28" max="28" width="7.7109375" style="3" hidden="1" customWidth="1"/>
    <col min="29" max="29" width="7.85546875" style="3" hidden="1" customWidth="1"/>
    <col min="30" max="30" width="6.140625" style="3" hidden="1" customWidth="1"/>
    <col min="31" max="31" width="5" style="3" hidden="1" customWidth="1"/>
    <col min="32" max="33" width="0" style="3" hidden="1" customWidth="1"/>
    <col min="34" max="35" width="11.5703125" style="3"/>
    <col min="36" max="16384" width="11.5703125" style="133"/>
  </cols>
  <sheetData>
    <row r="1" spans="1:33" s="5" customFormat="1" ht="39.6" customHeight="1" x14ac:dyDescent="0.25">
      <c r="E1" s="61" t="s">
        <v>81</v>
      </c>
      <c r="F1" s="62" t="s">
        <v>1899</v>
      </c>
      <c r="G1" s="62" t="s">
        <v>1904</v>
      </c>
      <c r="H1" s="62" t="s">
        <v>1903</v>
      </c>
      <c r="I1" s="62" t="s">
        <v>1905</v>
      </c>
      <c r="J1" s="62" t="s">
        <v>1900</v>
      </c>
      <c r="K1" s="62" t="s">
        <v>1901</v>
      </c>
      <c r="L1" s="63" t="s">
        <v>1902</v>
      </c>
      <c r="N1" s="6" t="e">
        <f>#REF!</f>
        <v>#REF!</v>
      </c>
    </row>
    <row r="2" spans="1:33" x14ac:dyDescent="0.25">
      <c r="A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" s="133">
        <f>COUNTIF($A$2:A2,1)</f>
        <v>1</v>
      </c>
      <c r="C2" s="133">
        <v>1</v>
      </c>
      <c r="E2" s="213"/>
      <c r="F2" s="214"/>
      <c r="G2" s="215"/>
      <c r="H2" s="216"/>
      <c r="I2" s="214"/>
      <c r="J2" s="217"/>
      <c r="K2" s="216"/>
      <c r="L2" s="216"/>
      <c r="N2" s="285" t="s">
        <v>2000</v>
      </c>
      <c r="O2" s="286"/>
      <c r="P2" s="287"/>
      <c r="Y2" s="3">
        <f>COUNTIF($J$2:J2,J2)</f>
        <v>0</v>
      </c>
      <c r="Z2" s="3">
        <f>COUNTIF($Y$2:Y2,1)</f>
        <v>0</v>
      </c>
      <c r="AA2" s="3">
        <f>Tableau1[[#This Row],[Niveau]]</f>
        <v>0</v>
      </c>
      <c r="AB2" s="3">
        <v>1</v>
      </c>
      <c r="AC2" s="3" t="str">
        <f>IFERROR(VLOOKUP(AB2,$Z$2:$AA$401,2,FALSE),"")</f>
        <v/>
      </c>
      <c r="AD2" s="3">
        <f>COUNTIF($K$2:K2,K2)</f>
        <v>0</v>
      </c>
      <c r="AE2" s="3">
        <f>COUNTIF($AD$2:AD2,1)</f>
        <v>0</v>
      </c>
      <c r="AF2" s="3">
        <f>Tableau1[[#This Row],[Classe]]</f>
        <v>0</v>
      </c>
      <c r="AG2" s="3" t="str">
        <f>IFERROR(VLOOKUP(AB2,AE:AF,2,FALSE),"")</f>
        <v/>
      </c>
    </row>
    <row r="3" spans="1:33" ht="14.45" customHeight="1" x14ac:dyDescent="0.25">
      <c r="A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" s="133">
        <f>COUNTIF($A$2:A3,1)</f>
        <v>2</v>
      </c>
      <c r="C3" s="133">
        <v>2</v>
      </c>
      <c r="E3" s="213"/>
      <c r="F3" s="214"/>
      <c r="G3" s="215"/>
      <c r="H3" s="216"/>
      <c r="I3" s="214"/>
      <c r="J3" s="217"/>
      <c r="K3" s="216"/>
      <c r="L3" s="216"/>
      <c r="N3" s="288"/>
      <c r="O3" s="289"/>
      <c r="P3" s="290"/>
      <c r="Q3" s="69"/>
      <c r="R3" s="69"/>
      <c r="Y3" s="3">
        <f>COUNTIF($J$2:J3,J3)</f>
        <v>0</v>
      </c>
      <c r="Z3" s="3">
        <f>COUNTIF($Y$2:Y3,1)</f>
        <v>0</v>
      </c>
      <c r="AA3" s="3">
        <f>Tableau1[[#This Row],[Niveau]]</f>
        <v>0</v>
      </c>
      <c r="AB3" s="3">
        <v>2</v>
      </c>
      <c r="AC3" s="3" t="str">
        <f t="shared" ref="AC3:AC41" si="0">IFERROR(VLOOKUP(AB3,$Z$2:$AA$401,2,FALSE),"")</f>
        <v/>
      </c>
      <c r="AD3" s="3">
        <f>COUNTIF($K$2:K3,K3)</f>
        <v>0</v>
      </c>
      <c r="AE3" s="3">
        <f>COUNTIF($AD$2:AD3,1)</f>
        <v>0</v>
      </c>
      <c r="AF3" s="3">
        <f>Tableau1[[#This Row],[Classe]]</f>
        <v>0</v>
      </c>
      <c r="AG3" s="3" t="str">
        <f t="shared" ref="AG3:AG21" si="1">IFERROR(VLOOKUP(AB3,AE:AF,2,FALSE),"")</f>
        <v/>
      </c>
    </row>
    <row r="4" spans="1:33" ht="14.45" customHeight="1" x14ac:dyDescent="0.25">
      <c r="A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4" s="133">
        <f>COUNTIF($A$2:A4,1)</f>
        <v>3</v>
      </c>
      <c r="C4" s="133">
        <v>3</v>
      </c>
      <c r="E4" s="213"/>
      <c r="F4" s="214"/>
      <c r="G4" s="215"/>
      <c r="H4" s="216"/>
      <c r="I4" s="214"/>
      <c r="J4" s="217"/>
      <c r="K4" s="216"/>
      <c r="L4" s="216"/>
      <c r="N4" s="69"/>
      <c r="O4" s="69"/>
      <c r="P4" s="69"/>
      <c r="Q4" s="69"/>
      <c r="R4" s="69"/>
      <c r="Y4" s="3">
        <f>COUNTIF($J$2:J4,J4)</f>
        <v>0</v>
      </c>
      <c r="Z4" s="3">
        <f>COUNTIF($Y$2:Y4,1)</f>
        <v>0</v>
      </c>
      <c r="AA4" s="3">
        <f>Tableau1[[#This Row],[Niveau]]</f>
        <v>0</v>
      </c>
      <c r="AB4" s="3">
        <v>3</v>
      </c>
      <c r="AC4" s="3" t="str">
        <f t="shared" si="0"/>
        <v/>
      </c>
      <c r="AD4" s="3">
        <f>COUNTIF($K$2:K4,K4)</f>
        <v>0</v>
      </c>
      <c r="AE4" s="3">
        <f>COUNTIF($AD$2:AD4,1)</f>
        <v>0</v>
      </c>
      <c r="AF4" s="3">
        <f>Tableau1[[#This Row],[Classe]]</f>
        <v>0</v>
      </c>
      <c r="AG4" s="3" t="str">
        <f t="shared" si="1"/>
        <v/>
      </c>
    </row>
    <row r="5" spans="1:33" ht="14.45" customHeight="1" x14ac:dyDescent="0.25">
      <c r="A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5" s="133">
        <f>COUNTIF($A$2:A5,1)</f>
        <v>4</v>
      </c>
      <c r="C5" s="133">
        <v>4</v>
      </c>
      <c r="E5" s="213"/>
      <c r="F5" s="214"/>
      <c r="G5" s="215"/>
      <c r="H5" s="216"/>
      <c r="I5" s="214"/>
      <c r="J5" s="217"/>
      <c r="K5" s="216"/>
      <c r="L5" s="216"/>
      <c r="N5" s="291" t="s">
        <v>2001</v>
      </c>
      <c r="O5" s="292"/>
      <c r="P5" s="293"/>
      <c r="Q5" s="69"/>
      <c r="R5" s="69"/>
      <c r="Y5" s="3">
        <f>COUNTIF($J$2:J5,J5)</f>
        <v>0</v>
      </c>
      <c r="Z5" s="3">
        <f>COUNTIF($Y$2:Y5,1)</f>
        <v>0</v>
      </c>
      <c r="AA5" s="3">
        <f>Tableau1[[#This Row],[Niveau]]</f>
        <v>0</v>
      </c>
      <c r="AB5" s="3">
        <v>4</v>
      </c>
      <c r="AC5" s="3" t="str">
        <f t="shared" si="0"/>
        <v/>
      </c>
      <c r="AD5" s="3">
        <f>COUNTIF($K$2:K5,K5)</f>
        <v>0</v>
      </c>
      <c r="AE5" s="3">
        <f>COUNTIF($AD$2:AD5,1)</f>
        <v>0</v>
      </c>
      <c r="AF5" s="3">
        <f>Tableau1[[#This Row],[Classe]]</f>
        <v>0</v>
      </c>
      <c r="AG5" s="3" t="str">
        <f t="shared" si="1"/>
        <v/>
      </c>
    </row>
    <row r="6" spans="1:33" ht="14.45" customHeight="1" x14ac:dyDescent="0.25">
      <c r="A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6" s="133">
        <f>COUNTIF($A$2:A6,1)</f>
        <v>5</v>
      </c>
      <c r="C6" s="133">
        <v>5</v>
      </c>
      <c r="E6" s="213"/>
      <c r="F6" s="214"/>
      <c r="G6" s="215"/>
      <c r="H6" s="216"/>
      <c r="I6" s="214"/>
      <c r="J6" s="217"/>
      <c r="K6" s="216"/>
      <c r="L6" s="216"/>
      <c r="N6" s="294"/>
      <c r="O6" s="295"/>
      <c r="P6" s="296"/>
      <c r="Q6" s="69"/>
      <c r="R6" s="69"/>
      <c r="Y6" s="3">
        <f>COUNTIF($J$2:J6,J6)</f>
        <v>0</v>
      </c>
      <c r="Z6" s="3">
        <f>COUNTIF($Y$2:Y6,1)</f>
        <v>0</v>
      </c>
      <c r="AA6" s="3">
        <f>Tableau1[[#This Row],[Niveau]]</f>
        <v>0</v>
      </c>
      <c r="AB6" s="3">
        <v>5</v>
      </c>
      <c r="AC6" s="3" t="str">
        <f t="shared" si="0"/>
        <v/>
      </c>
      <c r="AD6" s="3">
        <f>COUNTIF($K$2:K6,K6)</f>
        <v>0</v>
      </c>
      <c r="AE6" s="3">
        <f>COUNTIF($AD$2:AD6,1)</f>
        <v>0</v>
      </c>
      <c r="AF6" s="3">
        <f>Tableau1[[#This Row],[Classe]]</f>
        <v>0</v>
      </c>
      <c r="AG6" s="3" t="str">
        <f t="shared" si="1"/>
        <v/>
      </c>
    </row>
    <row r="7" spans="1:33" ht="14.45" customHeight="1" x14ac:dyDescent="0.25">
      <c r="A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7" s="133">
        <f>COUNTIF($A$2:A7,1)</f>
        <v>6</v>
      </c>
      <c r="C7" s="133">
        <v>6</v>
      </c>
      <c r="E7" s="213"/>
      <c r="F7" s="214"/>
      <c r="G7" s="215"/>
      <c r="H7" s="216"/>
      <c r="I7" s="214"/>
      <c r="J7" s="217"/>
      <c r="K7" s="216"/>
      <c r="L7" s="216"/>
      <c r="N7" s="69"/>
      <c r="O7" s="69"/>
      <c r="P7" s="69"/>
      <c r="Q7" s="69"/>
      <c r="R7" s="69"/>
      <c r="Y7" s="3">
        <f>COUNTIF($J$2:J7,J7)</f>
        <v>0</v>
      </c>
      <c r="Z7" s="3">
        <f>COUNTIF($Y$2:Y7,1)</f>
        <v>0</v>
      </c>
      <c r="AA7" s="3">
        <f>Tableau1[[#This Row],[Niveau]]</f>
        <v>0</v>
      </c>
      <c r="AB7" s="3">
        <v>6</v>
      </c>
      <c r="AC7" s="3" t="str">
        <f t="shared" si="0"/>
        <v/>
      </c>
      <c r="AD7" s="3">
        <f>COUNTIF($K$2:K7,K7)</f>
        <v>0</v>
      </c>
      <c r="AE7" s="3">
        <f>COUNTIF($AD$2:AD7,1)</f>
        <v>0</v>
      </c>
      <c r="AF7" s="3">
        <f>Tableau1[[#This Row],[Classe]]</f>
        <v>0</v>
      </c>
      <c r="AG7" s="3" t="str">
        <f t="shared" si="1"/>
        <v/>
      </c>
    </row>
    <row r="8" spans="1:33" x14ac:dyDescent="0.25">
      <c r="A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8" s="133">
        <f>COUNTIF($A$2:A8,1)</f>
        <v>7</v>
      </c>
      <c r="C8" s="133">
        <v>7</v>
      </c>
      <c r="E8" s="213"/>
      <c r="F8" s="214"/>
      <c r="G8" s="215"/>
      <c r="H8" s="216"/>
      <c r="I8" s="214"/>
      <c r="J8" s="217"/>
      <c r="K8" s="216"/>
      <c r="L8" s="216"/>
      <c r="N8" s="4"/>
      <c r="O8" s="4"/>
      <c r="P8" s="4"/>
      <c r="Q8" s="4"/>
      <c r="R8" s="4"/>
      <c r="Y8" s="3">
        <f>COUNTIF($J$2:J8,J8)</f>
        <v>0</v>
      </c>
      <c r="Z8" s="3">
        <f>COUNTIF($Y$2:Y8,1)</f>
        <v>0</v>
      </c>
      <c r="AA8" s="3">
        <f>Tableau1[[#This Row],[Niveau]]</f>
        <v>0</v>
      </c>
      <c r="AB8" s="3">
        <v>7</v>
      </c>
      <c r="AC8" s="3" t="str">
        <f t="shared" si="0"/>
        <v/>
      </c>
      <c r="AD8" s="3">
        <f>COUNTIF($K$2:K8,K8)</f>
        <v>0</v>
      </c>
      <c r="AE8" s="3">
        <f>COUNTIF($AD$2:AD8,1)</f>
        <v>0</v>
      </c>
      <c r="AF8" s="3">
        <f>Tableau1[[#This Row],[Classe]]</f>
        <v>0</v>
      </c>
      <c r="AG8" s="3" t="str">
        <f t="shared" si="1"/>
        <v/>
      </c>
    </row>
    <row r="9" spans="1:33" x14ac:dyDescent="0.25">
      <c r="A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9" s="133">
        <f>COUNTIF($A$2:A9,1)</f>
        <v>8</v>
      </c>
      <c r="C9" s="133">
        <v>8</v>
      </c>
      <c r="E9" s="213"/>
      <c r="F9" s="214"/>
      <c r="G9" s="215"/>
      <c r="H9" s="216"/>
      <c r="I9" s="214"/>
      <c r="J9" s="217"/>
      <c r="K9" s="216"/>
      <c r="L9" s="216"/>
      <c r="N9" s="70"/>
      <c r="O9" s="70"/>
      <c r="P9" s="70"/>
      <c r="Q9" s="70"/>
      <c r="R9" s="70"/>
      <c r="Y9" s="3">
        <f>COUNTIF($J$2:J9,J9)</f>
        <v>0</v>
      </c>
      <c r="Z9" s="3">
        <f>COUNTIF($Y$2:Y9,1)</f>
        <v>0</v>
      </c>
      <c r="AA9" s="3">
        <f>Tableau1[[#This Row],[Niveau]]</f>
        <v>0</v>
      </c>
      <c r="AB9" s="3">
        <v>8</v>
      </c>
      <c r="AC9" s="3" t="str">
        <f t="shared" si="0"/>
        <v/>
      </c>
      <c r="AD9" s="3">
        <f>COUNTIF($K$2:K9,K9)</f>
        <v>0</v>
      </c>
      <c r="AE9" s="3">
        <f>COUNTIF($AD$2:AD9,1)</f>
        <v>0</v>
      </c>
      <c r="AF9" s="3">
        <f>Tableau1[[#This Row],[Classe]]</f>
        <v>0</v>
      </c>
      <c r="AG9" s="3" t="str">
        <f t="shared" si="1"/>
        <v/>
      </c>
    </row>
    <row r="10" spans="1:33" x14ac:dyDescent="0.25">
      <c r="A1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0" s="133">
        <f>COUNTIF($A$2:A10,1)</f>
        <v>9</v>
      </c>
      <c r="C10" s="133">
        <v>9</v>
      </c>
      <c r="E10" s="213"/>
      <c r="F10" s="214"/>
      <c r="G10" s="215"/>
      <c r="H10" s="216"/>
      <c r="I10" s="214"/>
      <c r="J10" s="217"/>
      <c r="K10" s="216"/>
      <c r="L10" s="216"/>
      <c r="N10" s="70"/>
      <c r="O10" s="70"/>
      <c r="P10" s="70"/>
      <c r="Q10" s="70"/>
      <c r="R10" s="70"/>
      <c r="Y10" s="3">
        <f>COUNTIF($J$2:J10,J10)</f>
        <v>0</v>
      </c>
      <c r="Z10" s="3">
        <f>COUNTIF($Y$2:Y10,1)</f>
        <v>0</v>
      </c>
      <c r="AA10" s="3">
        <f>Tableau1[[#This Row],[Niveau]]</f>
        <v>0</v>
      </c>
      <c r="AB10" s="3">
        <v>9</v>
      </c>
      <c r="AC10" s="3" t="str">
        <f t="shared" si="0"/>
        <v/>
      </c>
      <c r="AD10" s="3">
        <f>COUNTIF($K$2:K10,K10)</f>
        <v>0</v>
      </c>
      <c r="AE10" s="3">
        <f>COUNTIF($AD$2:AD10,1)</f>
        <v>0</v>
      </c>
      <c r="AF10" s="3">
        <f>Tableau1[[#This Row],[Classe]]</f>
        <v>0</v>
      </c>
      <c r="AG10" s="3" t="str">
        <f t="shared" si="1"/>
        <v/>
      </c>
    </row>
    <row r="11" spans="1:33" x14ac:dyDescent="0.25">
      <c r="A1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1" s="133">
        <f>COUNTIF($A$2:A11,1)</f>
        <v>10</v>
      </c>
      <c r="C11" s="133">
        <v>10</v>
      </c>
      <c r="E11" s="213"/>
      <c r="F11" s="214"/>
      <c r="G11" s="215"/>
      <c r="H11" s="216"/>
      <c r="I11" s="214"/>
      <c r="J11" s="217"/>
      <c r="K11" s="216"/>
      <c r="L11" s="216"/>
      <c r="N11" s="70"/>
      <c r="O11" s="70"/>
      <c r="P11" s="70"/>
      <c r="Q11" s="70"/>
      <c r="R11" s="70"/>
      <c r="Y11" s="3">
        <f>COUNTIF($J$2:J11,J11)</f>
        <v>0</v>
      </c>
      <c r="Z11" s="3">
        <f>COUNTIF($Y$2:Y11,1)</f>
        <v>0</v>
      </c>
      <c r="AA11" s="3">
        <f>Tableau1[[#This Row],[Niveau]]</f>
        <v>0</v>
      </c>
      <c r="AB11" s="3">
        <v>10</v>
      </c>
      <c r="AC11" s="3" t="str">
        <f t="shared" si="0"/>
        <v/>
      </c>
      <c r="AD11" s="3">
        <f>COUNTIF($K$2:K11,K11)</f>
        <v>0</v>
      </c>
      <c r="AE11" s="3">
        <f>COUNTIF($AD$2:AD11,1)</f>
        <v>0</v>
      </c>
      <c r="AF11" s="3">
        <f>Tableau1[[#This Row],[Classe]]</f>
        <v>0</v>
      </c>
      <c r="AG11" s="3" t="str">
        <f t="shared" si="1"/>
        <v/>
      </c>
    </row>
    <row r="12" spans="1:33" x14ac:dyDescent="0.25">
      <c r="A1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2" s="133">
        <f>COUNTIF($A$2:A12,1)</f>
        <v>11</v>
      </c>
      <c r="C12" s="133">
        <v>11</v>
      </c>
      <c r="E12" s="213"/>
      <c r="F12" s="214"/>
      <c r="G12" s="215"/>
      <c r="H12" s="216"/>
      <c r="I12" s="214"/>
      <c r="J12" s="217"/>
      <c r="K12" s="216"/>
      <c r="L12" s="216"/>
      <c r="N12" s="70"/>
      <c r="O12" s="70"/>
      <c r="P12" s="70"/>
      <c r="Q12" s="70"/>
      <c r="R12" s="70"/>
      <c r="Y12" s="3">
        <f>COUNTIF($J$2:J12,J12)</f>
        <v>0</v>
      </c>
      <c r="Z12" s="3">
        <f>COUNTIF($Y$2:Y12,1)</f>
        <v>0</v>
      </c>
      <c r="AA12" s="3">
        <f>Tableau1[[#This Row],[Niveau]]</f>
        <v>0</v>
      </c>
      <c r="AB12" s="3">
        <v>11</v>
      </c>
      <c r="AC12" s="3" t="str">
        <f t="shared" si="0"/>
        <v/>
      </c>
      <c r="AD12" s="3">
        <f>COUNTIF($K$2:K12,K12)</f>
        <v>0</v>
      </c>
      <c r="AE12" s="3">
        <f>COUNTIF($AD$2:AD12,1)</f>
        <v>0</v>
      </c>
      <c r="AF12" s="3">
        <f>Tableau1[[#This Row],[Classe]]</f>
        <v>0</v>
      </c>
      <c r="AG12" s="3" t="str">
        <f t="shared" si="1"/>
        <v/>
      </c>
    </row>
    <row r="13" spans="1:33" x14ac:dyDescent="0.25">
      <c r="A1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3" s="133">
        <f>COUNTIF($A$2:A13,1)</f>
        <v>12</v>
      </c>
      <c r="C13" s="133">
        <v>12</v>
      </c>
      <c r="E13" s="213"/>
      <c r="F13" s="214"/>
      <c r="G13" s="215"/>
      <c r="H13" s="216"/>
      <c r="I13" s="214"/>
      <c r="J13" s="217"/>
      <c r="K13" s="216"/>
      <c r="L13" s="216"/>
      <c r="N13" s="70"/>
      <c r="O13" s="70"/>
      <c r="P13" s="70"/>
      <c r="Q13" s="70"/>
      <c r="R13" s="70"/>
      <c r="Y13" s="3">
        <f>COUNTIF($J$2:J13,J13)</f>
        <v>0</v>
      </c>
      <c r="Z13" s="3">
        <f>COUNTIF($Y$2:Y13,1)</f>
        <v>0</v>
      </c>
      <c r="AA13" s="3">
        <f>Tableau1[[#This Row],[Niveau]]</f>
        <v>0</v>
      </c>
      <c r="AB13" s="3">
        <v>12</v>
      </c>
      <c r="AC13" s="3" t="str">
        <f t="shared" si="0"/>
        <v/>
      </c>
      <c r="AD13" s="3">
        <f>COUNTIF($K$2:K13,K13)</f>
        <v>0</v>
      </c>
      <c r="AE13" s="3">
        <f>COUNTIF($AD$2:AD13,1)</f>
        <v>0</v>
      </c>
      <c r="AF13" s="3">
        <f>Tableau1[[#This Row],[Classe]]</f>
        <v>0</v>
      </c>
      <c r="AG13" s="3" t="str">
        <f t="shared" si="1"/>
        <v/>
      </c>
    </row>
    <row r="14" spans="1:33" x14ac:dyDescent="0.25">
      <c r="A1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4" s="133">
        <f>COUNTIF($A$2:A14,1)</f>
        <v>13</v>
      </c>
      <c r="C14" s="133">
        <v>13</v>
      </c>
      <c r="E14" s="213"/>
      <c r="F14" s="214"/>
      <c r="G14" s="215"/>
      <c r="H14" s="216"/>
      <c r="I14" s="214"/>
      <c r="J14" s="217"/>
      <c r="K14" s="216"/>
      <c r="L14" s="216"/>
      <c r="N14" s="70"/>
      <c r="O14" s="70"/>
      <c r="P14" s="70"/>
      <c r="Q14" s="70"/>
      <c r="R14" s="70"/>
      <c r="Y14" s="3">
        <f>COUNTIF($J$2:J14,J14)</f>
        <v>0</v>
      </c>
      <c r="Z14" s="3">
        <f>COUNTIF($Y$2:Y14,1)</f>
        <v>0</v>
      </c>
      <c r="AA14" s="3">
        <f>Tableau1[[#This Row],[Niveau]]</f>
        <v>0</v>
      </c>
      <c r="AB14" s="3">
        <v>13</v>
      </c>
      <c r="AC14" s="3" t="str">
        <f t="shared" si="0"/>
        <v/>
      </c>
      <c r="AD14" s="3">
        <f>COUNTIF($K$2:K14,K14)</f>
        <v>0</v>
      </c>
      <c r="AE14" s="3">
        <f>COUNTIF($AD$2:AD14,1)</f>
        <v>0</v>
      </c>
      <c r="AF14" s="3">
        <f>Tableau1[[#This Row],[Classe]]</f>
        <v>0</v>
      </c>
      <c r="AG14" s="3" t="str">
        <f t="shared" si="1"/>
        <v/>
      </c>
    </row>
    <row r="15" spans="1:33" x14ac:dyDescent="0.25">
      <c r="A1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5" s="133">
        <f>COUNTIF($A$2:A15,1)</f>
        <v>14</v>
      </c>
      <c r="C15" s="133">
        <v>14</v>
      </c>
      <c r="E15" s="213"/>
      <c r="F15" s="214"/>
      <c r="G15" s="215"/>
      <c r="H15" s="216"/>
      <c r="I15" s="214"/>
      <c r="J15" s="217"/>
      <c r="K15" s="216"/>
      <c r="L15" s="216"/>
      <c r="N15" s="70"/>
      <c r="O15" s="70"/>
      <c r="P15" s="70"/>
      <c r="Q15" s="70"/>
      <c r="R15" s="70"/>
      <c r="Y15" s="3">
        <f>COUNTIF($J$2:J15,J15)</f>
        <v>0</v>
      </c>
      <c r="Z15" s="3">
        <f>COUNTIF($Y$2:Y15,1)</f>
        <v>0</v>
      </c>
      <c r="AA15" s="3">
        <f>Tableau1[[#This Row],[Niveau]]</f>
        <v>0</v>
      </c>
      <c r="AB15" s="3">
        <v>14</v>
      </c>
      <c r="AC15" s="3" t="str">
        <f t="shared" si="0"/>
        <v/>
      </c>
      <c r="AD15" s="3">
        <f>COUNTIF($K$2:K15,K15)</f>
        <v>0</v>
      </c>
      <c r="AE15" s="3">
        <f>COUNTIF($AD$2:AD15,1)</f>
        <v>0</v>
      </c>
      <c r="AF15" s="3">
        <f>Tableau1[[#This Row],[Classe]]</f>
        <v>0</v>
      </c>
      <c r="AG15" s="3" t="str">
        <f t="shared" si="1"/>
        <v/>
      </c>
    </row>
    <row r="16" spans="1:33" x14ac:dyDescent="0.25">
      <c r="A1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6" s="133">
        <f>COUNTIF($A$2:A16,1)</f>
        <v>15</v>
      </c>
      <c r="C16" s="133">
        <v>15</v>
      </c>
      <c r="E16" s="213"/>
      <c r="F16" s="214"/>
      <c r="G16" s="215"/>
      <c r="H16" s="216"/>
      <c r="I16" s="214"/>
      <c r="J16" s="217"/>
      <c r="K16" s="216"/>
      <c r="L16" s="216"/>
      <c r="Y16" s="3">
        <f>COUNTIF($J$2:J16,J16)</f>
        <v>0</v>
      </c>
      <c r="Z16" s="3">
        <f>COUNTIF($Y$2:Y16,1)</f>
        <v>0</v>
      </c>
      <c r="AA16" s="3">
        <f>Tableau1[[#This Row],[Niveau]]</f>
        <v>0</v>
      </c>
      <c r="AB16" s="3">
        <v>15</v>
      </c>
      <c r="AC16" s="3" t="str">
        <f t="shared" si="0"/>
        <v/>
      </c>
      <c r="AD16" s="3">
        <f>COUNTIF($K$2:K16,K16)</f>
        <v>0</v>
      </c>
      <c r="AE16" s="3">
        <f>COUNTIF($AD$2:AD16,1)</f>
        <v>0</v>
      </c>
      <c r="AF16" s="3">
        <f>Tableau1[[#This Row],[Classe]]</f>
        <v>0</v>
      </c>
      <c r="AG16" s="3" t="str">
        <f t="shared" si="1"/>
        <v/>
      </c>
    </row>
    <row r="17" spans="1:33" x14ac:dyDescent="0.25">
      <c r="A1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7" s="133">
        <f>COUNTIF($A$2:A17,1)</f>
        <v>16</v>
      </c>
      <c r="C17" s="133">
        <v>16</v>
      </c>
      <c r="E17" s="213"/>
      <c r="F17" s="214"/>
      <c r="G17" s="215"/>
      <c r="H17" s="216"/>
      <c r="I17" s="214"/>
      <c r="J17" s="217"/>
      <c r="K17" s="216"/>
      <c r="L17" s="216"/>
      <c r="Y17" s="3">
        <f>COUNTIF($J$2:J17,J17)</f>
        <v>0</v>
      </c>
      <c r="Z17" s="3">
        <f>COUNTIF($Y$2:Y17,1)</f>
        <v>0</v>
      </c>
      <c r="AA17" s="3">
        <f>Tableau1[[#This Row],[Niveau]]</f>
        <v>0</v>
      </c>
      <c r="AB17" s="3">
        <v>16</v>
      </c>
      <c r="AC17" s="3" t="str">
        <f t="shared" si="0"/>
        <v/>
      </c>
      <c r="AD17" s="3">
        <f>COUNTIF($K$2:K17,K17)</f>
        <v>0</v>
      </c>
      <c r="AE17" s="3">
        <f>COUNTIF($AD$2:AD17,1)</f>
        <v>0</v>
      </c>
      <c r="AF17" s="3">
        <f>Tableau1[[#This Row],[Classe]]</f>
        <v>0</v>
      </c>
      <c r="AG17" s="3" t="str">
        <f t="shared" si="1"/>
        <v/>
      </c>
    </row>
    <row r="18" spans="1:33" x14ac:dyDescent="0.25">
      <c r="A1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8" s="133">
        <f>COUNTIF($A$2:A18,1)</f>
        <v>17</v>
      </c>
      <c r="C18" s="133">
        <v>17</v>
      </c>
      <c r="E18" s="213"/>
      <c r="F18" s="214"/>
      <c r="G18" s="215"/>
      <c r="H18" s="216"/>
      <c r="I18" s="214"/>
      <c r="J18" s="217"/>
      <c r="K18" s="216"/>
      <c r="L18" s="216"/>
      <c r="Y18" s="3">
        <f>COUNTIF($J$2:J18,J18)</f>
        <v>0</v>
      </c>
      <c r="Z18" s="3">
        <f>COUNTIF($Y$2:Y18,1)</f>
        <v>0</v>
      </c>
      <c r="AA18" s="3">
        <f>Tableau1[[#This Row],[Niveau]]</f>
        <v>0</v>
      </c>
      <c r="AB18" s="3">
        <v>17</v>
      </c>
      <c r="AC18" s="3" t="str">
        <f t="shared" si="0"/>
        <v/>
      </c>
      <c r="AD18" s="3">
        <f>COUNTIF($K$2:K18,K18)</f>
        <v>0</v>
      </c>
      <c r="AE18" s="3">
        <f>COUNTIF($AD$2:AD18,1)</f>
        <v>0</v>
      </c>
      <c r="AF18" s="3">
        <f>Tableau1[[#This Row],[Classe]]</f>
        <v>0</v>
      </c>
      <c r="AG18" s="3" t="str">
        <f t="shared" si="1"/>
        <v/>
      </c>
    </row>
    <row r="19" spans="1:33" x14ac:dyDescent="0.25">
      <c r="A1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9" s="133">
        <f>COUNTIF($A$2:A19,1)</f>
        <v>18</v>
      </c>
      <c r="C19" s="133">
        <v>18</v>
      </c>
      <c r="E19" s="213"/>
      <c r="F19" s="214"/>
      <c r="G19" s="215"/>
      <c r="H19" s="216"/>
      <c r="I19" s="214"/>
      <c r="J19" s="217"/>
      <c r="K19" s="216"/>
      <c r="L19" s="216"/>
      <c r="Y19" s="3">
        <f>COUNTIF($J$2:J19,J19)</f>
        <v>0</v>
      </c>
      <c r="Z19" s="3">
        <f>COUNTIF($Y$2:Y19,1)</f>
        <v>0</v>
      </c>
      <c r="AA19" s="3">
        <f>Tableau1[[#This Row],[Niveau]]</f>
        <v>0</v>
      </c>
      <c r="AB19" s="3">
        <v>18</v>
      </c>
      <c r="AC19" s="3" t="str">
        <f t="shared" si="0"/>
        <v/>
      </c>
      <c r="AD19" s="3">
        <f>COUNTIF($K$2:K19,K19)</f>
        <v>0</v>
      </c>
      <c r="AE19" s="3">
        <f>COUNTIF($AD$2:AD19,1)</f>
        <v>0</v>
      </c>
      <c r="AF19" s="3">
        <f>Tableau1[[#This Row],[Classe]]</f>
        <v>0</v>
      </c>
      <c r="AG19" s="3" t="str">
        <f t="shared" si="1"/>
        <v/>
      </c>
    </row>
    <row r="20" spans="1:33" ht="14.45" customHeight="1" x14ac:dyDescent="0.25">
      <c r="A2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0" s="133">
        <f>COUNTIF($A$2:A20,1)</f>
        <v>19</v>
      </c>
      <c r="C20" s="133">
        <v>19</v>
      </c>
      <c r="E20" s="213"/>
      <c r="F20" s="214"/>
      <c r="G20" s="215"/>
      <c r="H20" s="216"/>
      <c r="I20" s="214"/>
      <c r="J20" s="217"/>
      <c r="K20" s="216"/>
      <c r="L20" s="216"/>
      <c r="Y20" s="3">
        <f>COUNTIF($J$2:J20,J20)</f>
        <v>0</v>
      </c>
      <c r="Z20" s="3">
        <f>COUNTIF($Y$2:Y20,1)</f>
        <v>0</v>
      </c>
      <c r="AA20" s="3">
        <f>Tableau1[[#This Row],[Niveau]]</f>
        <v>0</v>
      </c>
      <c r="AB20" s="3">
        <v>19</v>
      </c>
      <c r="AC20" s="3" t="str">
        <f t="shared" si="0"/>
        <v/>
      </c>
      <c r="AD20" s="3">
        <f>COUNTIF($K$2:K20,K20)</f>
        <v>0</v>
      </c>
      <c r="AE20" s="3">
        <f>COUNTIF($AD$2:AD20,1)</f>
        <v>0</v>
      </c>
      <c r="AF20" s="3">
        <f>Tableau1[[#This Row],[Classe]]</f>
        <v>0</v>
      </c>
      <c r="AG20" s="3" t="str">
        <f t="shared" si="1"/>
        <v/>
      </c>
    </row>
    <row r="21" spans="1:33" ht="14.45" customHeight="1" x14ac:dyDescent="0.25">
      <c r="A2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1" s="133">
        <f>COUNTIF($A$2:A21,1)</f>
        <v>20</v>
      </c>
      <c r="C21" s="133">
        <v>20</v>
      </c>
      <c r="E21" s="213"/>
      <c r="F21" s="214"/>
      <c r="G21" s="215"/>
      <c r="H21" s="216"/>
      <c r="I21" s="214"/>
      <c r="J21" s="217"/>
      <c r="K21" s="216"/>
      <c r="L21" s="216"/>
      <c r="Y21" s="3">
        <f>COUNTIF($J$2:J21,J21)</f>
        <v>0</v>
      </c>
      <c r="Z21" s="3">
        <f>COUNTIF($Y$2:Y21,1)</f>
        <v>0</v>
      </c>
      <c r="AA21" s="3">
        <f>Tableau1[[#This Row],[Niveau]]</f>
        <v>0</v>
      </c>
      <c r="AB21" s="3">
        <v>20</v>
      </c>
      <c r="AC21" s="3" t="str">
        <f t="shared" si="0"/>
        <v/>
      </c>
      <c r="AD21" s="3">
        <f>COUNTIF($K$2:K21,K21)</f>
        <v>0</v>
      </c>
      <c r="AE21" s="3">
        <f>COUNTIF($AD$2:AD21,1)</f>
        <v>0</v>
      </c>
      <c r="AF21" s="3">
        <f>Tableau1[[#This Row],[Classe]]</f>
        <v>0</v>
      </c>
      <c r="AG21" s="3" t="str">
        <f t="shared" si="1"/>
        <v/>
      </c>
    </row>
    <row r="22" spans="1:33" ht="14.45" customHeight="1" x14ac:dyDescent="0.25">
      <c r="A2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2" s="133">
        <f>COUNTIF($A$2:A22,1)</f>
        <v>21</v>
      </c>
      <c r="C22" s="133">
        <v>21</v>
      </c>
      <c r="E22" s="213"/>
      <c r="F22" s="214"/>
      <c r="G22" s="215"/>
      <c r="H22" s="216"/>
      <c r="I22" s="214"/>
      <c r="J22" s="217"/>
      <c r="K22" s="216"/>
      <c r="L22" s="216"/>
      <c r="Y22" s="3">
        <f>COUNTIF($J$2:J22,J22)</f>
        <v>0</v>
      </c>
      <c r="Z22" s="3">
        <f>COUNTIF($Y$2:Y22,1)</f>
        <v>0</v>
      </c>
      <c r="AA22" s="3">
        <f>Tableau1[[#This Row],[Niveau]]</f>
        <v>0</v>
      </c>
      <c r="AB22" s="3">
        <v>21</v>
      </c>
      <c r="AC22" s="3" t="str">
        <f t="shared" si="0"/>
        <v/>
      </c>
      <c r="AD22" s="3">
        <f>COUNTIF($K$2:K22,K22)</f>
        <v>0</v>
      </c>
      <c r="AE22" s="3">
        <f>COUNTIF($AD$2:AD22,1)</f>
        <v>0</v>
      </c>
      <c r="AF22" s="3">
        <f>Tableau1[[#This Row],[Classe]]</f>
        <v>0</v>
      </c>
    </row>
    <row r="23" spans="1:33" ht="14.45" customHeight="1" x14ac:dyDescent="0.25">
      <c r="A2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3" s="133">
        <f>COUNTIF($A$2:A23,1)</f>
        <v>22</v>
      </c>
      <c r="C23" s="133">
        <v>22</v>
      </c>
      <c r="E23" s="213"/>
      <c r="F23" s="214"/>
      <c r="G23" s="215"/>
      <c r="H23" s="216"/>
      <c r="I23" s="214"/>
      <c r="J23" s="217"/>
      <c r="K23" s="216"/>
      <c r="L23" s="216"/>
      <c r="Y23" s="3">
        <f>COUNTIF($J$2:J23,J23)</f>
        <v>0</v>
      </c>
      <c r="Z23" s="3">
        <f>COUNTIF($Y$2:Y23,1)</f>
        <v>0</v>
      </c>
      <c r="AA23" s="3">
        <f>Tableau1[[#This Row],[Niveau]]</f>
        <v>0</v>
      </c>
      <c r="AB23" s="3">
        <v>22</v>
      </c>
      <c r="AC23" s="3" t="str">
        <f t="shared" si="0"/>
        <v/>
      </c>
      <c r="AD23" s="3">
        <f>COUNTIF($K$2:K23,K23)</f>
        <v>0</v>
      </c>
      <c r="AE23" s="3">
        <f>COUNTIF($AD$2:AD23,1)</f>
        <v>0</v>
      </c>
      <c r="AF23" s="3">
        <f>Tableau1[[#This Row],[Classe]]</f>
        <v>0</v>
      </c>
    </row>
    <row r="24" spans="1:33" ht="15" customHeight="1" x14ac:dyDescent="0.25">
      <c r="A2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4" s="133">
        <f>COUNTIF($A$2:A24,1)</f>
        <v>23</v>
      </c>
      <c r="C24" s="133">
        <v>23</v>
      </c>
      <c r="E24" s="213"/>
      <c r="F24" s="214"/>
      <c r="G24" s="215"/>
      <c r="H24" s="216"/>
      <c r="I24" s="214"/>
      <c r="J24" s="217"/>
      <c r="K24" s="216"/>
      <c r="L24" s="216"/>
      <c r="Y24" s="3">
        <f>COUNTIF($J$2:J24,J24)</f>
        <v>0</v>
      </c>
      <c r="Z24" s="3">
        <f>COUNTIF($Y$2:Y24,1)</f>
        <v>0</v>
      </c>
      <c r="AA24" s="3">
        <f>Tableau1[[#This Row],[Niveau]]</f>
        <v>0</v>
      </c>
      <c r="AB24" s="3">
        <v>23</v>
      </c>
      <c r="AC24" s="3" t="str">
        <f t="shared" si="0"/>
        <v/>
      </c>
      <c r="AD24" s="3">
        <f>COUNTIF($K$2:K24,K24)</f>
        <v>0</v>
      </c>
      <c r="AE24" s="3">
        <f>COUNTIF($AD$2:AD24,1)</f>
        <v>0</v>
      </c>
      <c r="AF24" s="3">
        <f>Tableau1[[#This Row],[Classe]]</f>
        <v>0</v>
      </c>
    </row>
    <row r="25" spans="1:33" x14ac:dyDescent="0.25">
      <c r="A2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5" s="133">
        <f>COUNTIF($A$2:A25,1)</f>
        <v>24</v>
      </c>
      <c r="C25" s="133">
        <v>24</v>
      </c>
      <c r="E25" s="213"/>
      <c r="F25" s="214"/>
      <c r="G25" s="215"/>
      <c r="H25" s="216"/>
      <c r="I25" s="214"/>
      <c r="J25" s="217"/>
      <c r="K25" s="216"/>
      <c r="L25" s="216"/>
      <c r="Y25" s="3">
        <f>COUNTIF($J$2:J25,J25)</f>
        <v>0</v>
      </c>
      <c r="Z25" s="3">
        <f>COUNTIF($Y$2:Y25,1)</f>
        <v>0</v>
      </c>
      <c r="AA25" s="3">
        <f>Tableau1[[#This Row],[Niveau]]</f>
        <v>0</v>
      </c>
      <c r="AB25" s="3">
        <v>24</v>
      </c>
      <c r="AC25" s="3" t="str">
        <f t="shared" si="0"/>
        <v/>
      </c>
      <c r="AD25" s="3">
        <f>COUNTIF($K$2:K25,K25)</f>
        <v>0</v>
      </c>
      <c r="AE25" s="3">
        <f>COUNTIF($AD$2:AD25,1)</f>
        <v>0</v>
      </c>
      <c r="AF25" s="3">
        <f>Tableau1[[#This Row],[Classe]]</f>
        <v>0</v>
      </c>
    </row>
    <row r="26" spans="1:33" x14ac:dyDescent="0.25">
      <c r="A2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6" s="133">
        <f>COUNTIF($A$2:A26,1)</f>
        <v>25</v>
      </c>
      <c r="C26" s="133">
        <v>25</v>
      </c>
      <c r="E26" s="213"/>
      <c r="F26" s="214"/>
      <c r="G26" s="215"/>
      <c r="H26" s="216"/>
      <c r="I26" s="214"/>
      <c r="J26" s="217"/>
      <c r="K26" s="216"/>
      <c r="L26" s="216"/>
      <c r="Y26" s="3">
        <f>COUNTIF($J$2:J26,J26)</f>
        <v>0</v>
      </c>
      <c r="Z26" s="3">
        <f>COUNTIF($Y$2:Y26,1)</f>
        <v>0</v>
      </c>
      <c r="AA26" s="3">
        <f>Tableau1[[#This Row],[Niveau]]</f>
        <v>0</v>
      </c>
      <c r="AB26" s="3">
        <v>25</v>
      </c>
      <c r="AC26" s="3" t="str">
        <f t="shared" si="0"/>
        <v/>
      </c>
      <c r="AD26" s="3">
        <f>COUNTIF($K$2:K26,K26)</f>
        <v>0</v>
      </c>
      <c r="AE26" s="3">
        <f>COUNTIF($AD$2:AD26,1)</f>
        <v>0</v>
      </c>
      <c r="AF26" s="3">
        <f>Tableau1[[#This Row],[Classe]]</f>
        <v>0</v>
      </c>
    </row>
    <row r="27" spans="1:33" x14ac:dyDescent="0.25">
      <c r="A2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7" s="133">
        <f>COUNTIF($A$2:A27,1)</f>
        <v>26</v>
      </c>
      <c r="C27" s="133">
        <v>26</v>
      </c>
      <c r="E27" s="213"/>
      <c r="F27" s="214"/>
      <c r="G27" s="215"/>
      <c r="H27" s="216"/>
      <c r="I27" s="214"/>
      <c r="J27" s="217"/>
      <c r="K27" s="216"/>
      <c r="L27" s="216"/>
      <c r="Y27" s="3">
        <f>COUNTIF($J$2:J27,J27)</f>
        <v>0</v>
      </c>
      <c r="Z27" s="3">
        <f>COUNTIF($Y$2:Y27,1)</f>
        <v>0</v>
      </c>
      <c r="AA27" s="3">
        <f>Tableau1[[#This Row],[Niveau]]</f>
        <v>0</v>
      </c>
      <c r="AB27" s="3">
        <v>26</v>
      </c>
      <c r="AC27" s="3" t="str">
        <f t="shared" si="0"/>
        <v/>
      </c>
      <c r="AD27" s="3">
        <f>COUNTIF($K$2:K27,K27)</f>
        <v>0</v>
      </c>
      <c r="AE27" s="3">
        <f>COUNTIF($AD$2:AD27,1)</f>
        <v>0</v>
      </c>
      <c r="AF27" s="3">
        <f>Tableau1[[#This Row],[Classe]]</f>
        <v>0</v>
      </c>
    </row>
    <row r="28" spans="1:33" x14ac:dyDescent="0.25">
      <c r="A2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8" s="133">
        <f>COUNTIF($A$2:A28,1)</f>
        <v>27</v>
      </c>
      <c r="C28" s="133">
        <v>27</v>
      </c>
      <c r="E28" s="213"/>
      <c r="F28" s="214"/>
      <c r="G28" s="215"/>
      <c r="H28" s="216"/>
      <c r="I28" s="214"/>
      <c r="J28" s="217"/>
      <c r="K28" s="216"/>
      <c r="L28" s="216"/>
      <c r="Y28" s="3">
        <f>COUNTIF($J$2:J28,J28)</f>
        <v>0</v>
      </c>
      <c r="Z28" s="3">
        <f>COUNTIF($Y$2:Y28,1)</f>
        <v>0</v>
      </c>
      <c r="AA28" s="3">
        <f>Tableau1[[#This Row],[Niveau]]</f>
        <v>0</v>
      </c>
      <c r="AB28" s="3">
        <v>27</v>
      </c>
      <c r="AC28" s="3" t="str">
        <f t="shared" si="0"/>
        <v/>
      </c>
      <c r="AD28" s="3">
        <f>COUNTIF($K$2:K28,K28)</f>
        <v>0</v>
      </c>
      <c r="AE28" s="3">
        <f>COUNTIF($AD$2:AD28,1)</f>
        <v>0</v>
      </c>
      <c r="AF28" s="3">
        <f>Tableau1[[#This Row],[Classe]]</f>
        <v>0</v>
      </c>
    </row>
    <row r="29" spans="1:33" x14ac:dyDescent="0.25">
      <c r="A2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9" s="133">
        <f>COUNTIF($A$2:A29,1)</f>
        <v>28</v>
      </c>
      <c r="C29" s="133">
        <v>28</v>
      </c>
      <c r="E29" s="213"/>
      <c r="F29" s="214"/>
      <c r="G29" s="215"/>
      <c r="H29" s="216"/>
      <c r="I29" s="214"/>
      <c r="J29" s="217"/>
      <c r="K29" s="216"/>
      <c r="L29" s="216"/>
      <c r="Y29" s="3">
        <f>COUNTIF($J$2:J29,J29)</f>
        <v>0</v>
      </c>
      <c r="Z29" s="3">
        <f>COUNTIF($Y$2:Y29,1)</f>
        <v>0</v>
      </c>
      <c r="AA29" s="3">
        <f>Tableau1[[#This Row],[Niveau]]</f>
        <v>0</v>
      </c>
      <c r="AB29" s="3">
        <v>28</v>
      </c>
      <c r="AC29" s="3" t="str">
        <f t="shared" si="0"/>
        <v/>
      </c>
      <c r="AD29" s="3">
        <f>COUNTIF($K$2:K29,K29)</f>
        <v>0</v>
      </c>
      <c r="AE29" s="3">
        <f>COUNTIF($AD$2:AD29,1)</f>
        <v>0</v>
      </c>
      <c r="AF29" s="3">
        <f>Tableau1[[#This Row],[Classe]]</f>
        <v>0</v>
      </c>
    </row>
    <row r="30" spans="1:33" x14ac:dyDescent="0.25">
      <c r="A3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0" s="133">
        <f>COUNTIF($A$2:A30,1)</f>
        <v>29</v>
      </c>
      <c r="C30" s="133">
        <v>29</v>
      </c>
      <c r="E30" s="213"/>
      <c r="F30" s="214"/>
      <c r="G30" s="215"/>
      <c r="H30" s="216"/>
      <c r="I30" s="214"/>
      <c r="J30" s="217"/>
      <c r="K30" s="216"/>
      <c r="L30" s="216"/>
      <c r="Y30" s="3">
        <f>COUNTIF($J$2:J30,J30)</f>
        <v>0</v>
      </c>
      <c r="Z30" s="3">
        <f>COUNTIF($Y$2:Y30,1)</f>
        <v>0</v>
      </c>
      <c r="AA30" s="3">
        <f>Tableau1[[#This Row],[Niveau]]</f>
        <v>0</v>
      </c>
      <c r="AB30" s="3">
        <v>29</v>
      </c>
      <c r="AC30" s="3" t="str">
        <f t="shared" si="0"/>
        <v/>
      </c>
      <c r="AD30" s="3">
        <f>COUNTIF($K$2:K30,K30)</f>
        <v>0</v>
      </c>
      <c r="AE30" s="3">
        <f>COUNTIF($AD$2:AD30,1)</f>
        <v>0</v>
      </c>
      <c r="AF30" s="3">
        <f>Tableau1[[#This Row],[Classe]]</f>
        <v>0</v>
      </c>
    </row>
    <row r="31" spans="1:33" x14ac:dyDescent="0.25">
      <c r="A3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1" s="133">
        <f>COUNTIF($A$2:A31,1)</f>
        <v>30</v>
      </c>
      <c r="C31" s="133">
        <v>30</v>
      </c>
      <c r="E31" s="213"/>
      <c r="F31" s="214"/>
      <c r="G31" s="215"/>
      <c r="H31" s="216"/>
      <c r="I31" s="214"/>
      <c r="J31" s="217"/>
      <c r="K31" s="216"/>
      <c r="L31" s="216"/>
      <c r="Y31" s="3">
        <f>COUNTIF($J$2:J31,J31)</f>
        <v>0</v>
      </c>
      <c r="Z31" s="3">
        <f>COUNTIF($Y$2:Y31,1)</f>
        <v>0</v>
      </c>
      <c r="AA31" s="3">
        <f>Tableau1[[#This Row],[Niveau]]</f>
        <v>0</v>
      </c>
      <c r="AB31" s="3">
        <v>30</v>
      </c>
      <c r="AC31" s="3" t="str">
        <f t="shared" si="0"/>
        <v/>
      </c>
      <c r="AD31" s="3">
        <f>COUNTIF($K$2:K31,K31)</f>
        <v>0</v>
      </c>
      <c r="AE31" s="3">
        <f>COUNTIF($AD$2:AD31,1)</f>
        <v>0</v>
      </c>
      <c r="AF31" s="3">
        <f>Tableau1[[#This Row],[Classe]]</f>
        <v>0</v>
      </c>
    </row>
    <row r="32" spans="1:33" x14ac:dyDescent="0.25">
      <c r="A3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2" s="133">
        <f>COUNTIF($A$2:A32,1)</f>
        <v>31</v>
      </c>
      <c r="C32" s="133">
        <v>31</v>
      </c>
      <c r="E32" s="213"/>
      <c r="F32" s="214"/>
      <c r="G32" s="215"/>
      <c r="H32" s="216"/>
      <c r="I32" s="214"/>
      <c r="J32" s="217"/>
      <c r="K32" s="216"/>
      <c r="L32" s="216"/>
      <c r="Y32" s="3">
        <f>COUNTIF($J$2:J32,J32)</f>
        <v>0</v>
      </c>
      <c r="Z32" s="3">
        <f>COUNTIF($Y$2:Y32,1)</f>
        <v>0</v>
      </c>
      <c r="AA32" s="3">
        <f>Tableau1[[#This Row],[Niveau]]</f>
        <v>0</v>
      </c>
      <c r="AB32" s="3">
        <v>31</v>
      </c>
      <c r="AC32" s="3" t="str">
        <f t="shared" si="0"/>
        <v/>
      </c>
      <c r="AD32" s="3">
        <f>COUNTIF($K$2:K32,K32)</f>
        <v>0</v>
      </c>
      <c r="AE32" s="3">
        <f>COUNTIF($AD$2:AD32,1)</f>
        <v>0</v>
      </c>
      <c r="AF32" s="3">
        <f>Tableau1[[#This Row],[Classe]]</f>
        <v>0</v>
      </c>
    </row>
    <row r="33" spans="1:32" x14ac:dyDescent="0.25">
      <c r="A3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3" s="133">
        <f>COUNTIF($A$2:A33,1)</f>
        <v>32</v>
      </c>
      <c r="C33" s="133">
        <v>32</v>
      </c>
      <c r="E33" s="213"/>
      <c r="F33" s="214"/>
      <c r="G33" s="215"/>
      <c r="H33" s="216"/>
      <c r="I33" s="214"/>
      <c r="J33" s="217"/>
      <c r="K33" s="216"/>
      <c r="L33" s="216"/>
      <c r="Y33" s="3">
        <f>COUNTIF($J$2:J33,J33)</f>
        <v>0</v>
      </c>
      <c r="Z33" s="3">
        <f>COUNTIF($Y$2:Y33,1)</f>
        <v>0</v>
      </c>
      <c r="AA33" s="3">
        <f>Tableau1[[#This Row],[Niveau]]</f>
        <v>0</v>
      </c>
      <c r="AB33" s="3">
        <v>32</v>
      </c>
      <c r="AC33" s="3" t="str">
        <f t="shared" si="0"/>
        <v/>
      </c>
      <c r="AD33" s="3">
        <f>COUNTIF($K$2:K33,K33)</f>
        <v>0</v>
      </c>
      <c r="AE33" s="3">
        <f>COUNTIF($AD$2:AD33,1)</f>
        <v>0</v>
      </c>
      <c r="AF33" s="3">
        <f>Tableau1[[#This Row],[Classe]]</f>
        <v>0</v>
      </c>
    </row>
    <row r="34" spans="1:32" x14ac:dyDescent="0.25">
      <c r="A3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4" s="133">
        <f>COUNTIF($A$2:A34,1)</f>
        <v>33</v>
      </c>
      <c r="C34" s="133">
        <v>33</v>
      </c>
      <c r="E34" s="213"/>
      <c r="F34" s="214"/>
      <c r="G34" s="215"/>
      <c r="H34" s="216"/>
      <c r="I34" s="214"/>
      <c r="J34" s="217"/>
      <c r="K34" s="216"/>
      <c r="L34" s="216"/>
      <c r="Y34" s="3">
        <f>COUNTIF($J$2:J34,J34)</f>
        <v>0</v>
      </c>
      <c r="Z34" s="3">
        <f>COUNTIF($Y$2:Y34,1)</f>
        <v>0</v>
      </c>
      <c r="AA34" s="3">
        <f>Tableau1[[#This Row],[Niveau]]</f>
        <v>0</v>
      </c>
      <c r="AB34" s="3">
        <v>33</v>
      </c>
      <c r="AC34" s="3" t="str">
        <f t="shared" si="0"/>
        <v/>
      </c>
      <c r="AD34" s="3">
        <f>COUNTIF($K$2:K34,K34)</f>
        <v>0</v>
      </c>
      <c r="AE34" s="3">
        <f>COUNTIF($AD$2:AD34,1)</f>
        <v>0</v>
      </c>
      <c r="AF34" s="3">
        <f>Tableau1[[#This Row],[Classe]]</f>
        <v>0</v>
      </c>
    </row>
    <row r="35" spans="1:32" x14ac:dyDescent="0.25">
      <c r="A3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5" s="133">
        <f>COUNTIF($A$2:A35,1)</f>
        <v>34</v>
      </c>
      <c r="C35" s="133">
        <v>34</v>
      </c>
      <c r="E35" s="213"/>
      <c r="F35" s="214"/>
      <c r="G35" s="215"/>
      <c r="H35" s="216"/>
      <c r="I35" s="214"/>
      <c r="J35" s="217"/>
      <c r="K35" s="216"/>
      <c r="L35" s="216"/>
      <c r="Y35" s="3">
        <f>COUNTIF($J$2:J35,J35)</f>
        <v>0</v>
      </c>
      <c r="Z35" s="3">
        <f>COUNTIF($Y$2:Y35,1)</f>
        <v>0</v>
      </c>
      <c r="AA35" s="3">
        <f>Tableau1[[#This Row],[Niveau]]</f>
        <v>0</v>
      </c>
      <c r="AB35" s="3">
        <v>34</v>
      </c>
      <c r="AC35" s="3" t="str">
        <f t="shared" si="0"/>
        <v/>
      </c>
      <c r="AD35" s="3">
        <f>COUNTIF($K$2:K35,K35)</f>
        <v>0</v>
      </c>
      <c r="AE35" s="3">
        <f>COUNTIF($AD$2:AD35,1)</f>
        <v>0</v>
      </c>
      <c r="AF35" s="3">
        <f>Tableau1[[#This Row],[Classe]]</f>
        <v>0</v>
      </c>
    </row>
    <row r="36" spans="1:32" x14ac:dyDescent="0.25">
      <c r="A3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6" s="133">
        <f>COUNTIF($A$2:A36,1)</f>
        <v>35</v>
      </c>
      <c r="C36" s="133">
        <v>35</v>
      </c>
      <c r="E36" s="213"/>
      <c r="F36" s="214"/>
      <c r="G36" s="215"/>
      <c r="H36" s="216"/>
      <c r="I36" s="214"/>
      <c r="J36" s="217"/>
      <c r="K36" s="216"/>
      <c r="L36" s="216"/>
      <c r="Y36" s="3">
        <f>COUNTIF($J$2:J36,J36)</f>
        <v>0</v>
      </c>
      <c r="Z36" s="3">
        <f>COUNTIF($Y$2:Y36,1)</f>
        <v>0</v>
      </c>
      <c r="AA36" s="3">
        <f>Tableau1[[#This Row],[Niveau]]</f>
        <v>0</v>
      </c>
      <c r="AB36" s="3">
        <v>35</v>
      </c>
      <c r="AC36" s="3" t="str">
        <f t="shared" si="0"/>
        <v/>
      </c>
      <c r="AD36" s="3">
        <f>COUNTIF($K$2:K36,K36)</f>
        <v>0</v>
      </c>
      <c r="AE36" s="3">
        <f>COUNTIF($AD$2:AD36,1)</f>
        <v>0</v>
      </c>
      <c r="AF36" s="3">
        <f>Tableau1[[#This Row],[Classe]]</f>
        <v>0</v>
      </c>
    </row>
    <row r="37" spans="1:32" x14ac:dyDescent="0.25">
      <c r="A3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7" s="133">
        <f>COUNTIF($A$2:A37,1)</f>
        <v>36</v>
      </c>
      <c r="C37" s="133">
        <v>36</v>
      </c>
      <c r="E37" s="213"/>
      <c r="F37" s="214"/>
      <c r="G37" s="215"/>
      <c r="H37" s="216"/>
      <c r="I37" s="214"/>
      <c r="J37" s="217"/>
      <c r="K37" s="216"/>
      <c r="L37" s="216"/>
      <c r="Y37" s="3">
        <f>COUNTIF($J$2:J37,J37)</f>
        <v>0</v>
      </c>
      <c r="Z37" s="3">
        <f>COUNTIF($Y$2:Y37,1)</f>
        <v>0</v>
      </c>
      <c r="AA37" s="3">
        <f>Tableau1[[#This Row],[Niveau]]</f>
        <v>0</v>
      </c>
      <c r="AB37" s="3">
        <v>36</v>
      </c>
      <c r="AC37" s="3" t="str">
        <f t="shared" si="0"/>
        <v/>
      </c>
      <c r="AD37" s="3">
        <f>COUNTIF($K$2:K37,K37)</f>
        <v>0</v>
      </c>
      <c r="AE37" s="3">
        <f>COUNTIF($AD$2:AD37,1)</f>
        <v>0</v>
      </c>
      <c r="AF37" s="3">
        <f>Tableau1[[#This Row],[Classe]]</f>
        <v>0</v>
      </c>
    </row>
    <row r="38" spans="1:32" x14ac:dyDescent="0.25">
      <c r="A3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8" s="133">
        <f>COUNTIF($A$2:A38,1)</f>
        <v>37</v>
      </c>
      <c r="C38" s="133">
        <v>37</v>
      </c>
      <c r="E38" s="213"/>
      <c r="F38" s="214"/>
      <c r="G38" s="215"/>
      <c r="H38" s="216"/>
      <c r="I38" s="214"/>
      <c r="J38" s="217"/>
      <c r="K38" s="216"/>
      <c r="L38" s="216"/>
      <c r="Y38" s="3">
        <f>COUNTIF($J$2:J38,J38)</f>
        <v>0</v>
      </c>
      <c r="Z38" s="3">
        <f>COUNTIF($Y$2:Y38,1)</f>
        <v>0</v>
      </c>
      <c r="AA38" s="3">
        <f>Tableau1[[#This Row],[Niveau]]</f>
        <v>0</v>
      </c>
      <c r="AB38" s="3">
        <v>37</v>
      </c>
      <c r="AC38" s="3" t="str">
        <f t="shared" si="0"/>
        <v/>
      </c>
      <c r="AD38" s="3">
        <f>COUNTIF($K$2:K38,K38)</f>
        <v>0</v>
      </c>
      <c r="AE38" s="3">
        <f>COUNTIF($AD$2:AD38,1)</f>
        <v>0</v>
      </c>
      <c r="AF38" s="3">
        <f>Tableau1[[#This Row],[Classe]]</f>
        <v>0</v>
      </c>
    </row>
    <row r="39" spans="1:32" x14ac:dyDescent="0.25">
      <c r="A3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9" s="133">
        <f>COUNTIF($A$2:A39,1)</f>
        <v>38</v>
      </c>
      <c r="C39" s="133">
        <v>38</v>
      </c>
      <c r="E39" s="213"/>
      <c r="F39" s="214"/>
      <c r="G39" s="215"/>
      <c r="H39" s="216"/>
      <c r="I39" s="214"/>
      <c r="J39" s="217"/>
      <c r="K39" s="216"/>
      <c r="L39" s="216"/>
      <c r="Y39" s="3">
        <f>COUNTIF($J$2:J39,J39)</f>
        <v>0</v>
      </c>
      <c r="Z39" s="3">
        <f>COUNTIF($Y$2:Y39,1)</f>
        <v>0</v>
      </c>
      <c r="AA39" s="3">
        <f>Tableau1[[#This Row],[Niveau]]</f>
        <v>0</v>
      </c>
      <c r="AB39" s="3">
        <v>38</v>
      </c>
      <c r="AC39" s="3" t="str">
        <f t="shared" si="0"/>
        <v/>
      </c>
      <c r="AD39" s="3">
        <f>COUNTIF($K$2:K39,K39)</f>
        <v>0</v>
      </c>
      <c r="AE39" s="3">
        <f>COUNTIF($AD$2:AD39,1)</f>
        <v>0</v>
      </c>
      <c r="AF39" s="3">
        <f>Tableau1[[#This Row],[Classe]]</f>
        <v>0</v>
      </c>
    </row>
    <row r="40" spans="1:32" x14ac:dyDescent="0.25">
      <c r="A4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40" s="133">
        <f>COUNTIF($A$2:A40,1)</f>
        <v>39</v>
      </c>
      <c r="C40" s="133">
        <v>39</v>
      </c>
      <c r="E40" s="213"/>
      <c r="F40" s="214"/>
      <c r="G40" s="215"/>
      <c r="H40" s="216"/>
      <c r="I40" s="214"/>
      <c r="J40" s="217"/>
      <c r="K40" s="216"/>
      <c r="L40" s="216"/>
      <c r="Y40" s="3">
        <f>COUNTIF($J$2:J40,J40)</f>
        <v>0</v>
      </c>
      <c r="Z40" s="3">
        <f>COUNTIF($Y$2:Y40,1)</f>
        <v>0</v>
      </c>
      <c r="AA40" s="3">
        <f>Tableau1[[#This Row],[Niveau]]</f>
        <v>0</v>
      </c>
      <c r="AB40" s="3">
        <v>39</v>
      </c>
      <c r="AC40" s="3" t="str">
        <f t="shared" si="0"/>
        <v/>
      </c>
      <c r="AD40" s="3">
        <f>COUNTIF($K$2:K40,K40)</f>
        <v>0</v>
      </c>
      <c r="AE40" s="3">
        <f>COUNTIF($AD$2:AD40,1)</f>
        <v>0</v>
      </c>
      <c r="AF40" s="3">
        <f>Tableau1[[#This Row],[Classe]]</f>
        <v>0</v>
      </c>
    </row>
    <row r="41" spans="1:32" x14ac:dyDescent="0.25">
      <c r="A4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41" s="133">
        <f>COUNTIF($A$2:A41,1)</f>
        <v>40</v>
      </c>
      <c r="C41" s="133">
        <v>40</v>
      </c>
      <c r="E41" s="213"/>
      <c r="F41" s="214"/>
      <c r="G41" s="215"/>
      <c r="H41" s="216"/>
      <c r="I41" s="214"/>
      <c r="J41" s="217"/>
      <c r="K41" s="216"/>
      <c r="L41" s="216"/>
      <c r="Y41" s="3">
        <f>COUNTIF($J$2:J41,J41)</f>
        <v>0</v>
      </c>
      <c r="Z41" s="3">
        <f>COUNTIF($Y$2:Y41,1)</f>
        <v>0</v>
      </c>
      <c r="AA41" s="3">
        <f>Tableau1[[#This Row],[Niveau]]</f>
        <v>0</v>
      </c>
      <c r="AB41" s="3">
        <v>40</v>
      </c>
      <c r="AC41" s="3" t="str">
        <f t="shared" si="0"/>
        <v/>
      </c>
      <c r="AD41" s="3">
        <f>COUNTIF($K$2:K41,K41)</f>
        <v>0</v>
      </c>
      <c r="AE41" s="3">
        <f>COUNTIF($AD$2:AD41,1)</f>
        <v>0</v>
      </c>
      <c r="AF41" s="3">
        <f>Tableau1[[#This Row],[Classe]]</f>
        <v>0</v>
      </c>
    </row>
    <row r="42" spans="1:32" x14ac:dyDescent="0.25">
      <c r="A4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42" s="133">
        <f>COUNTIF($A$2:A42,1)</f>
        <v>41</v>
      </c>
      <c r="C42" s="133">
        <v>41</v>
      </c>
      <c r="E42" s="213"/>
      <c r="F42" s="214"/>
      <c r="G42" s="215"/>
      <c r="H42" s="216"/>
      <c r="I42" s="214"/>
      <c r="J42" s="217"/>
      <c r="K42" s="216"/>
      <c r="L42" s="216"/>
      <c r="Y42" s="3">
        <f>COUNTIF($J$2:J42,J42)</f>
        <v>0</v>
      </c>
      <c r="Z42" s="3">
        <f>COUNTIF($Y$2:Y42,1)</f>
        <v>0</v>
      </c>
      <c r="AA42" s="3">
        <f>Tableau1[[#This Row],[Niveau]]</f>
        <v>0</v>
      </c>
      <c r="AB42" s="3">
        <v>41</v>
      </c>
      <c r="AD42" s="3">
        <f>COUNTIF($K$2:K42,K42)</f>
        <v>0</v>
      </c>
      <c r="AE42" s="3">
        <f>COUNTIF($AD$2:AD42,1)</f>
        <v>0</v>
      </c>
      <c r="AF42" s="3">
        <f>Tableau1[[#This Row],[Classe]]</f>
        <v>0</v>
      </c>
    </row>
    <row r="43" spans="1:32" x14ac:dyDescent="0.25">
      <c r="A4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43" s="133">
        <f>COUNTIF($A$2:A43,1)</f>
        <v>42</v>
      </c>
      <c r="C43" s="133">
        <v>42</v>
      </c>
      <c r="E43" s="213"/>
      <c r="F43" s="214"/>
      <c r="G43" s="215"/>
      <c r="H43" s="216"/>
      <c r="I43" s="214"/>
      <c r="J43" s="217"/>
      <c r="K43" s="216"/>
      <c r="L43" s="216"/>
      <c r="Y43" s="3">
        <f>COUNTIF($J$2:J43,J43)</f>
        <v>0</v>
      </c>
      <c r="Z43" s="3">
        <f>COUNTIF($Y$2:Y43,1)</f>
        <v>0</v>
      </c>
      <c r="AA43" s="3">
        <f>Tableau1[[#This Row],[Niveau]]</f>
        <v>0</v>
      </c>
      <c r="AB43" s="3">
        <v>42</v>
      </c>
      <c r="AD43" s="3">
        <f>COUNTIF($K$2:K43,K43)</f>
        <v>0</v>
      </c>
      <c r="AE43" s="3">
        <f>COUNTIF($AD$2:AD43,1)</f>
        <v>0</v>
      </c>
      <c r="AF43" s="3">
        <f>Tableau1[[#This Row],[Classe]]</f>
        <v>0</v>
      </c>
    </row>
    <row r="44" spans="1:32" x14ac:dyDescent="0.25">
      <c r="A4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44" s="133">
        <f>COUNTIF($A$2:A44,1)</f>
        <v>43</v>
      </c>
      <c r="C44" s="133">
        <v>43</v>
      </c>
      <c r="E44" s="213"/>
      <c r="F44" s="214"/>
      <c r="G44" s="215"/>
      <c r="H44" s="216"/>
      <c r="I44" s="214"/>
      <c r="J44" s="217"/>
      <c r="K44" s="216"/>
      <c r="L44" s="216"/>
      <c r="Y44" s="3">
        <f>COUNTIF($J$2:J44,J44)</f>
        <v>0</v>
      </c>
      <c r="Z44" s="3">
        <f>COUNTIF($Y$2:Y44,1)</f>
        <v>0</v>
      </c>
      <c r="AA44" s="3">
        <f>Tableau1[[#This Row],[Niveau]]</f>
        <v>0</v>
      </c>
      <c r="AB44" s="3">
        <v>43</v>
      </c>
      <c r="AD44" s="3">
        <f>COUNTIF($K$2:K44,K44)</f>
        <v>0</v>
      </c>
      <c r="AE44" s="3">
        <f>COUNTIF($AD$2:AD44,1)</f>
        <v>0</v>
      </c>
      <c r="AF44" s="3">
        <f>Tableau1[[#This Row],[Classe]]</f>
        <v>0</v>
      </c>
    </row>
    <row r="45" spans="1:32" x14ac:dyDescent="0.25">
      <c r="A4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45" s="133">
        <f>COUNTIF($A$2:A45,1)</f>
        <v>44</v>
      </c>
      <c r="C45" s="133">
        <v>44</v>
      </c>
      <c r="E45" s="213"/>
      <c r="F45" s="214"/>
      <c r="G45" s="215"/>
      <c r="H45" s="216"/>
      <c r="I45" s="214"/>
      <c r="J45" s="217"/>
      <c r="K45" s="216"/>
      <c r="L45" s="216"/>
      <c r="Y45" s="3">
        <f>COUNTIF($J$2:J45,J45)</f>
        <v>0</v>
      </c>
      <c r="Z45" s="3">
        <f>COUNTIF($Y$2:Y45,1)</f>
        <v>0</v>
      </c>
      <c r="AA45" s="3">
        <f>Tableau1[[#This Row],[Niveau]]</f>
        <v>0</v>
      </c>
      <c r="AB45" s="3">
        <v>44</v>
      </c>
      <c r="AD45" s="3">
        <f>COUNTIF($K$2:K45,K45)</f>
        <v>0</v>
      </c>
      <c r="AE45" s="3">
        <f>COUNTIF($AD$2:AD45,1)</f>
        <v>0</v>
      </c>
      <c r="AF45" s="3">
        <f>Tableau1[[#This Row],[Classe]]</f>
        <v>0</v>
      </c>
    </row>
    <row r="46" spans="1:32" x14ac:dyDescent="0.25">
      <c r="A4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46" s="133">
        <f>COUNTIF($A$2:A46,1)</f>
        <v>45</v>
      </c>
      <c r="C46" s="133">
        <v>45</v>
      </c>
      <c r="E46" s="213"/>
      <c r="F46" s="214"/>
      <c r="G46" s="215"/>
      <c r="H46" s="216"/>
      <c r="I46" s="214"/>
      <c r="J46" s="217"/>
      <c r="K46" s="216"/>
      <c r="L46" s="216"/>
      <c r="Y46" s="3">
        <f>COUNTIF($J$2:J46,J46)</f>
        <v>0</v>
      </c>
      <c r="Z46" s="3">
        <f>COUNTIF($Y$2:Y46,1)</f>
        <v>0</v>
      </c>
      <c r="AA46" s="3">
        <f>Tableau1[[#This Row],[Niveau]]</f>
        <v>0</v>
      </c>
      <c r="AB46" s="3">
        <v>45</v>
      </c>
      <c r="AD46" s="3">
        <f>COUNTIF($K$2:K46,K46)</f>
        <v>0</v>
      </c>
      <c r="AE46" s="3">
        <f>COUNTIF($AD$2:AD46,1)</f>
        <v>0</v>
      </c>
      <c r="AF46" s="3">
        <f>Tableau1[[#This Row],[Classe]]</f>
        <v>0</v>
      </c>
    </row>
    <row r="47" spans="1:32" x14ac:dyDescent="0.25">
      <c r="A4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47" s="133">
        <f>COUNTIF($A$2:A47,1)</f>
        <v>46</v>
      </c>
      <c r="C47" s="133">
        <v>46</v>
      </c>
      <c r="E47" s="213"/>
      <c r="F47" s="214"/>
      <c r="G47" s="215"/>
      <c r="H47" s="216"/>
      <c r="I47" s="214"/>
      <c r="J47" s="217"/>
      <c r="K47" s="216"/>
      <c r="L47" s="216"/>
      <c r="Y47" s="3">
        <f>COUNTIF($J$2:J47,J47)</f>
        <v>0</v>
      </c>
      <c r="Z47" s="3">
        <f>COUNTIF($Y$2:Y47,1)</f>
        <v>0</v>
      </c>
      <c r="AA47" s="3">
        <f>Tableau1[[#This Row],[Niveau]]</f>
        <v>0</v>
      </c>
      <c r="AB47" s="3">
        <v>46</v>
      </c>
      <c r="AD47" s="3">
        <f>COUNTIF($K$2:K47,K47)</f>
        <v>0</v>
      </c>
      <c r="AE47" s="3">
        <f>COUNTIF($AD$2:AD47,1)</f>
        <v>0</v>
      </c>
      <c r="AF47" s="3">
        <f>Tableau1[[#This Row],[Classe]]</f>
        <v>0</v>
      </c>
    </row>
    <row r="48" spans="1:32" x14ac:dyDescent="0.25">
      <c r="A4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48" s="133">
        <f>COUNTIF($A$2:A48,1)</f>
        <v>47</v>
      </c>
      <c r="C48" s="133">
        <v>47</v>
      </c>
      <c r="E48" s="213"/>
      <c r="F48" s="214"/>
      <c r="G48" s="215"/>
      <c r="H48" s="216"/>
      <c r="I48" s="214"/>
      <c r="J48" s="217"/>
      <c r="K48" s="216"/>
      <c r="L48" s="216"/>
      <c r="Y48" s="3">
        <f>COUNTIF($J$2:J48,J48)</f>
        <v>0</v>
      </c>
      <c r="Z48" s="3">
        <f>COUNTIF($Y$2:Y48,1)</f>
        <v>0</v>
      </c>
      <c r="AA48" s="3">
        <f>Tableau1[[#This Row],[Niveau]]</f>
        <v>0</v>
      </c>
      <c r="AB48" s="3">
        <v>47</v>
      </c>
      <c r="AD48" s="3">
        <f>COUNTIF($K$2:K48,K48)</f>
        <v>0</v>
      </c>
      <c r="AE48" s="3">
        <f>COUNTIF($AD$2:AD48,1)</f>
        <v>0</v>
      </c>
      <c r="AF48" s="3">
        <f>Tableau1[[#This Row],[Classe]]</f>
        <v>0</v>
      </c>
    </row>
    <row r="49" spans="1:32" x14ac:dyDescent="0.25">
      <c r="A4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49" s="133">
        <f>COUNTIF($A$2:A49,1)</f>
        <v>48</v>
      </c>
      <c r="C49" s="133">
        <v>48</v>
      </c>
      <c r="E49" s="213"/>
      <c r="F49" s="214"/>
      <c r="G49" s="215"/>
      <c r="H49" s="216"/>
      <c r="I49" s="214"/>
      <c r="J49" s="217"/>
      <c r="K49" s="216"/>
      <c r="L49" s="216"/>
      <c r="Y49" s="3">
        <f>COUNTIF($J$2:J49,J49)</f>
        <v>0</v>
      </c>
      <c r="Z49" s="3">
        <f>COUNTIF($Y$2:Y49,1)</f>
        <v>0</v>
      </c>
      <c r="AA49" s="3">
        <f>Tableau1[[#This Row],[Niveau]]</f>
        <v>0</v>
      </c>
      <c r="AB49" s="3">
        <v>48</v>
      </c>
      <c r="AD49" s="3">
        <f>COUNTIF($K$2:K49,K49)</f>
        <v>0</v>
      </c>
      <c r="AE49" s="3">
        <f>COUNTIF($AD$2:AD49,1)</f>
        <v>0</v>
      </c>
      <c r="AF49" s="3">
        <f>Tableau1[[#This Row],[Classe]]</f>
        <v>0</v>
      </c>
    </row>
    <row r="50" spans="1:32" x14ac:dyDescent="0.25">
      <c r="A5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50" s="133">
        <f>COUNTIF($A$2:A50,1)</f>
        <v>49</v>
      </c>
      <c r="C50" s="133">
        <v>49</v>
      </c>
      <c r="E50" s="213"/>
      <c r="F50" s="214"/>
      <c r="G50" s="215"/>
      <c r="H50" s="216"/>
      <c r="I50" s="214"/>
      <c r="J50" s="217"/>
      <c r="K50" s="216"/>
      <c r="L50" s="216"/>
      <c r="Y50" s="3">
        <f>COUNTIF($J$2:J50,J50)</f>
        <v>0</v>
      </c>
      <c r="Z50" s="3">
        <f>COUNTIF($Y$2:Y50,1)</f>
        <v>0</v>
      </c>
      <c r="AA50" s="3">
        <f>Tableau1[[#This Row],[Niveau]]</f>
        <v>0</v>
      </c>
      <c r="AB50" s="3">
        <v>49</v>
      </c>
      <c r="AD50" s="3">
        <f>COUNTIF($K$2:K50,K50)</f>
        <v>0</v>
      </c>
      <c r="AE50" s="3">
        <f>COUNTIF($AD$2:AD50,1)</f>
        <v>0</v>
      </c>
      <c r="AF50" s="3">
        <f>Tableau1[[#This Row],[Classe]]</f>
        <v>0</v>
      </c>
    </row>
    <row r="51" spans="1:32" x14ac:dyDescent="0.25">
      <c r="A5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51" s="133">
        <f>COUNTIF($A$2:A51,1)</f>
        <v>50</v>
      </c>
      <c r="C51" s="133">
        <v>50</v>
      </c>
      <c r="E51" s="213"/>
      <c r="F51" s="214"/>
      <c r="G51" s="215"/>
      <c r="H51" s="216"/>
      <c r="I51" s="214"/>
      <c r="J51" s="217"/>
      <c r="K51" s="216"/>
      <c r="L51" s="216"/>
      <c r="Y51" s="3">
        <f>COUNTIF($J$2:J51,J51)</f>
        <v>0</v>
      </c>
      <c r="Z51" s="3">
        <f>COUNTIF($Y$2:Y51,1)</f>
        <v>0</v>
      </c>
      <c r="AA51" s="3">
        <f>Tableau1[[#This Row],[Niveau]]</f>
        <v>0</v>
      </c>
      <c r="AB51" s="3">
        <v>50</v>
      </c>
      <c r="AD51" s="3">
        <f>COUNTIF($K$2:K51,K51)</f>
        <v>0</v>
      </c>
      <c r="AE51" s="3">
        <f>COUNTIF($AD$2:AD51,1)</f>
        <v>0</v>
      </c>
      <c r="AF51" s="3">
        <f>Tableau1[[#This Row],[Classe]]</f>
        <v>0</v>
      </c>
    </row>
    <row r="52" spans="1:32" x14ac:dyDescent="0.25">
      <c r="A5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52" s="133">
        <f>COUNTIF($A$2:A52,1)</f>
        <v>51</v>
      </c>
      <c r="C52" s="133">
        <v>51</v>
      </c>
      <c r="E52" s="213"/>
      <c r="F52" s="214"/>
      <c r="G52" s="215"/>
      <c r="H52" s="216"/>
      <c r="I52" s="214"/>
      <c r="J52" s="217"/>
      <c r="K52" s="216"/>
      <c r="L52" s="216"/>
      <c r="Y52" s="3">
        <f>COUNTIF($J$2:J52,J52)</f>
        <v>0</v>
      </c>
      <c r="Z52" s="3">
        <f>COUNTIF($Y$2:Y52,1)</f>
        <v>0</v>
      </c>
      <c r="AA52" s="3">
        <f>Tableau1[[#This Row],[Niveau]]</f>
        <v>0</v>
      </c>
      <c r="AB52" s="3">
        <v>51</v>
      </c>
      <c r="AD52" s="3">
        <f>COUNTIF($K$2:K52,K52)</f>
        <v>0</v>
      </c>
      <c r="AE52" s="3">
        <f>COUNTIF($AD$2:AD52,1)</f>
        <v>0</v>
      </c>
      <c r="AF52" s="3">
        <f>Tableau1[[#This Row],[Classe]]</f>
        <v>0</v>
      </c>
    </row>
    <row r="53" spans="1:32" x14ac:dyDescent="0.25">
      <c r="A5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53" s="133">
        <f>COUNTIF($A$2:A53,1)</f>
        <v>52</v>
      </c>
      <c r="C53" s="133">
        <v>52</v>
      </c>
      <c r="E53" s="213"/>
      <c r="F53" s="214"/>
      <c r="G53" s="215"/>
      <c r="H53" s="216"/>
      <c r="I53" s="214"/>
      <c r="J53" s="217"/>
      <c r="K53" s="216"/>
      <c r="L53" s="216"/>
      <c r="Y53" s="3">
        <f>COUNTIF($J$2:J53,J53)</f>
        <v>0</v>
      </c>
      <c r="Z53" s="3">
        <f>COUNTIF($Y$2:Y53,1)</f>
        <v>0</v>
      </c>
      <c r="AA53" s="3">
        <f>Tableau1[[#This Row],[Niveau]]</f>
        <v>0</v>
      </c>
      <c r="AB53" s="3">
        <v>52</v>
      </c>
      <c r="AD53" s="3">
        <f>COUNTIF($K$2:K53,K53)</f>
        <v>0</v>
      </c>
      <c r="AE53" s="3">
        <f>COUNTIF($AD$2:AD53,1)</f>
        <v>0</v>
      </c>
      <c r="AF53" s="3">
        <f>Tableau1[[#This Row],[Classe]]</f>
        <v>0</v>
      </c>
    </row>
    <row r="54" spans="1:32" x14ac:dyDescent="0.25">
      <c r="A5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54" s="133">
        <f>COUNTIF($A$2:A54,1)</f>
        <v>53</v>
      </c>
      <c r="C54" s="133">
        <v>53</v>
      </c>
      <c r="E54" s="213"/>
      <c r="F54" s="214"/>
      <c r="G54" s="215"/>
      <c r="H54" s="216"/>
      <c r="I54" s="214"/>
      <c r="J54" s="217"/>
      <c r="K54" s="216"/>
      <c r="L54" s="216"/>
      <c r="Y54" s="3">
        <f>COUNTIF($J$2:J54,J54)</f>
        <v>0</v>
      </c>
      <c r="Z54" s="3">
        <f>COUNTIF($Y$2:Y54,1)</f>
        <v>0</v>
      </c>
      <c r="AA54" s="3">
        <f>Tableau1[[#This Row],[Niveau]]</f>
        <v>0</v>
      </c>
      <c r="AB54" s="3">
        <v>53</v>
      </c>
      <c r="AD54" s="3">
        <f>COUNTIF($K$2:K54,K54)</f>
        <v>0</v>
      </c>
      <c r="AE54" s="3">
        <f>COUNTIF($AD$2:AD54,1)</f>
        <v>0</v>
      </c>
      <c r="AF54" s="3">
        <f>Tableau1[[#This Row],[Classe]]</f>
        <v>0</v>
      </c>
    </row>
    <row r="55" spans="1:32" x14ac:dyDescent="0.25">
      <c r="A5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55" s="133">
        <f>COUNTIF($A$2:A55,1)</f>
        <v>54</v>
      </c>
      <c r="C55" s="133">
        <v>54</v>
      </c>
      <c r="E55" s="213"/>
      <c r="F55" s="214"/>
      <c r="G55" s="215"/>
      <c r="H55" s="216"/>
      <c r="I55" s="214"/>
      <c r="J55" s="217"/>
      <c r="K55" s="216"/>
      <c r="L55" s="216"/>
      <c r="Y55" s="3">
        <f>COUNTIF($J$2:J55,J55)</f>
        <v>0</v>
      </c>
      <c r="Z55" s="3">
        <f>COUNTIF($Y$2:Y55,1)</f>
        <v>0</v>
      </c>
      <c r="AA55" s="3">
        <f>Tableau1[[#This Row],[Niveau]]</f>
        <v>0</v>
      </c>
      <c r="AB55" s="3">
        <v>54</v>
      </c>
      <c r="AD55" s="3">
        <f>COUNTIF($K$2:K55,K55)</f>
        <v>0</v>
      </c>
      <c r="AE55" s="3">
        <f>COUNTIF($AD$2:AD55,1)</f>
        <v>0</v>
      </c>
      <c r="AF55" s="3">
        <f>Tableau1[[#This Row],[Classe]]</f>
        <v>0</v>
      </c>
    </row>
    <row r="56" spans="1:32" x14ac:dyDescent="0.25">
      <c r="A5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56" s="133">
        <f>COUNTIF($A$2:A56,1)</f>
        <v>55</v>
      </c>
      <c r="C56" s="133">
        <v>55</v>
      </c>
      <c r="E56" s="213"/>
      <c r="F56" s="214"/>
      <c r="G56" s="215"/>
      <c r="H56" s="216"/>
      <c r="I56" s="214"/>
      <c r="J56" s="217"/>
      <c r="K56" s="216"/>
      <c r="L56" s="216"/>
      <c r="Y56" s="3">
        <f>COUNTIF($J$2:J56,J56)</f>
        <v>0</v>
      </c>
      <c r="Z56" s="3">
        <f>COUNTIF($Y$2:Y56,1)</f>
        <v>0</v>
      </c>
      <c r="AA56" s="3">
        <f>Tableau1[[#This Row],[Niveau]]</f>
        <v>0</v>
      </c>
      <c r="AB56" s="3">
        <v>55</v>
      </c>
      <c r="AD56" s="3">
        <f>COUNTIF($K$2:K56,K56)</f>
        <v>0</v>
      </c>
      <c r="AE56" s="3">
        <f>COUNTIF($AD$2:AD56,1)</f>
        <v>0</v>
      </c>
      <c r="AF56" s="3">
        <f>Tableau1[[#This Row],[Classe]]</f>
        <v>0</v>
      </c>
    </row>
    <row r="57" spans="1:32" x14ac:dyDescent="0.25">
      <c r="A5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57" s="133">
        <f>COUNTIF($A$2:A57,1)</f>
        <v>56</v>
      </c>
      <c r="C57" s="133">
        <v>56</v>
      </c>
      <c r="E57" s="213"/>
      <c r="F57" s="214"/>
      <c r="G57" s="215"/>
      <c r="H57" s="216"/>
      <c r="I57" s="214"/>
      <c r="J57" s="217"/>
      <c r="K57" s="216"/>
      <c r="L57" s="216"/>
      <c r="Y57" s="3">
        <f>COUNTIF($J$2:J57,J57)</f>
        <v>0</v>
      </c>
      <c r="Z57" s="3">
        <f>COUNTIF($Y$2:Y57,1)</f>
        <v>0</v>
      </c>
      <c r="AA57" s="3">
        <f>Tableau1[[#This Row],[Niveau]]</f>
        <v>0</v>
      </c>
      <c r="AB57" s="3">
        <v>56</v>
      </c>
      <c r="AD57" s="3">
        <f>COUNTIF($K$2:K57,K57)</f>
        <v>0</v>
      </c>
      <c r="AE57" s="3">
        <f>COUNTIF($AD$2:AD57,1)</f>
        <v>0</v>
      </c>
      <c r="AF57" s="3">
        <f>Tableau1[[#This Row],[Classe]]</f>
        <v>0</v>
      </c>
    </row>
    <row r="58" spans="1:32" x14ac:dyDescent="0.25">
      <c r="A5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58" s="133">
        <f>COUNTIF($A$2:A58,1)</f>
        <v>57</v>
      </c>
      <c r="C58" s="133">
        <v>57</v>
      </c>
      <c r="E58" s="213"/>
      <c r="F58" s="214"/>
      <c r="G58" s="215"/>
      <c r="H58" s="216"/>
      <c r="I58" s="214"/>
      <c r="J58" s="217"/>
      <c r="K58" s="216"/>
      <c r="L58" s="216"/>
      <c r="Y58" s="3">
        <f>COUNTIF($J$2:J58,J58)</f>
        <v>0</v>
      </c>
      <c r="Z58" s="3">
        <f>COUNTIF($Y$2:Y58,1)</f>
        <v>0</v>
      </c>
      <c r="AA58" s="3">
        <f>Tableau1[[#This Row],[Niveau]]</f>
        <v>0</v>
      </c>
      <c r="AB58" s="3">
        <v>57</v>
      </c>
      <c r="AD58" s="3">
        <f>COUNTIF($K$2:K58,K58)</f>
        <v>0</v>
      </c>
      <c r="AE58" s="3">
        <f>COUNTIF($AD$2:AD58,1)</f>
        <v>0</v>
      </c>
      <c r="AF58" s="3">
        <f>Tableau1[[#This Row],[Classe]]</f>
        <v>0</v>
      </c>
    </row>
    <row r="59" spans="1:32" x14ac:dyDescent="0.25">
      <c r="A5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59" s="133">
        <f>COUNTIF($A$2:A59,1)</f>
        <v>58</v>
      </c>
      <c r="C59" s="133">
        <v>58</v>
      </c>
      <c r="E59" s="213"/>
      <c r="F59" s="214"/>
      <c r="G59" s="215"/>
      <c r="H59" s="216"/>
      <c r="I59" s="214"/>
      <c r="J59" s="217"/>
      <c r="K59" s="216"/>
      <c r="L59" s="216"/>
      <c r="Y59" s="3">
        <f>COUNTIF($J$2:J59,J59)</f>
        <v>0</v>
      </c>
      <c r="Z59" s="3">
        <f>COUNTIF($Y$2:Y59,1)</f>
        <v>0</v>
      </c>
      <c r="AA59" s="3">
        <f>Tableau1[[#This Row],[Niveau]]</f>
        <v>0</v>
      </c>
      <c r="AB59" s="3">
        <v>58</v>
      </c>
      <c r="AD59" s="3">
        <f>COUNTIF($K$2:K59,K59)</f>
        <v>0</v>
      </c>
      <c r="AE59" s="3">
        <f>COUNTIF($AD$2:AD59,1)</f>
        <v>0</v>
      </c>
      <c r="AF59" s="3">
        <f>Tableau1[[#This Row],[Classe]]</f>
        <v>0</v>
      </c>
    </row>
    <row r="60" spans="1:32" x14ac:dyDescent="0.25">
      <c r="A6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60" s="133">
        <f>COUNTIF($A$2:A60,1)</f>
        <v>59</v>
      </c>
      <c r="C60" s="133">
        <v>59</v>
      </c>
      <c r="E60" s="213"/>
      <c r="F60" s="214"/>
      <c r="G60" s="215"/>
      <c r="H60" s="216"/>
      <c r="I60" s="214"/>
      <c r="J60" s="217"/>
      <c r="K60" s="216"/>
      <c r="L60" s="216"/>
      <c r="Y60" s="3">
        <f>COUNTIF($J$2:J60,J60)</f>
        <v>0</v>
      </c>
      <c r="Z60" s="3">
        <f>COUNTIF($Y$2:Y60,1)</f>
        <v>0</v>
      </c>
      <c r="AA60" s="3">
        <f>Tableau1[[#This Row],[Niveau]]</f>
        <v>0</v>
      </c>
      <c r="AB60" s="3">
        <v>59</v>
      </c>
      <c r="AD60" s="3">
        <f>COUNTIF($K$2:K60,K60)</f>
        <v>0</v>
      </c>
      <c r="AE60" s="3">
        <f>COUNTIF($AD$2:AD60,1)</f>
        <v>0</v>
      </c>
      <c r="AF60" s="3">
        <f>Tableau1[[#This Row],[Classe]]</f>
        <v>0</v>
      </c>
    </row>
    <row r="61" spans="1:32" x14ac:dyDescent="0.25">
      <c r="A6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61" s="133">
        <f>COUNTIF($A$2:A61,1)</f>
        <v>60</v>
      </c>
      <c r="C61" s="133">
        <v>60</v>
      </c>
      <c r="E61" s="213"/>
      <c r="F61" s="214"/>
      <c r="G61" s="215"/>
      <c r="H61" s="216"/>
      <c r="I61" s="214"/>
      <c r="J61" s="217"/>
      <c r="K61" s="216"/>
      <c r="L61" s="216"/>
      <c r="Y61" s="3">
        <f>COUNTIF($J$2:J61,J61)</f>
        <v>0</v>
      </c>
      <c r="Z61" s="3">
        <f>COUNTIF($Y$2:Y61,1)</f>
        <v>0</v>
      </c>
      <c r="AA61" s="3">
        <f>Tableau1[[#This Row],[Niveau]]</f>
        <v>0</v>
      </c>
      <c r="AB61" s="3">
        <v>60</v>
      </c>
      <c r="AD61" s="3">
        <f>COUNTIF($K$2:K61,K61)</f>
        <v>0</v>
      </c>
      <c r="AE61" s="3">
        <f>COUNTIF($AD$2:AD61,1)</f>
        <v>0</v>
      </c>
      <c r="AF61" s="3">
        <f>Tableau1[[#This Row],[Classe]]</f>
        <v>0</v>
      </c>
    </row>
    <row r="62" spans="1:32" x14ac:dyDescent="0.25">
      <c r="A6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62" s="133">
        <f>COUNTIF($A$2:A62,1)</f>
        <v>61</v>
      </c>
      <c r="C62" s="133">
        <v>61</v>
      </c>
      <c r="E62" s="213"/>
      <c r="F62" s="214"/>
      <c r="G62" s="215"/>
      <c r="H62" s="216"/>
      <c r="I62" s="214"/>
      <c r="J62" s="217"/>
      <c r="K62" s="216"/>
      <c r="L62" s="216"/>
      <c r="Y62" s="3">
        <f>COUNTIF($J$2:J62,J62)</f>
        <v>0</v>
      </c>
      <c r="Z62" s="3">
        <f>COUNTIF($Y$2:Y62,1)</f>
        <v>0</v>
      </c>
      <c r="AA62" s="3">
        <f>Tableau1[[#This Row],[Niveau]]</f>
        <v>0</v>
      </c>
      <c r="AB62" s="3">
        <v>61</v>
      </c>
      <c r="AD62" s="3">
        <f>COUNTIF($K$2:K62,K62)</f>
        <v>0</v>
      </c>
      <c r="AE62" s="3">
        <f>COUNTIF($AD$2:AD62,1)</f>
        <v>0</v>
      </c>
      <c r="AF62" s="3">
        <f>Tableau1[[#This Row],[Classe]]</f>
        <v>0</v>
      </c>
    </row>
    <row r="63" spans="1:32" x14ac:dyDescent="0.25">
      <c r="A6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63" s="133">
        <f>COUNTIF($A$2:A63,1)</f>
        <v>62</v>
      </c>
      <c r="C63" s="133">
        <v>62</v>
      </c>
      <c r="E63" s="213"/>
      <c r="F63" s="214"/>
      <c r="G63" s="215"/>
      <c r="H63" s="216"/>
      <c r="I63" s="214"/>
      <c r="J63" s="217"/>
      <c r="K63" s="216"/>
      <c r="L63" s="216"/>
      <c r="Y63" s="3">
        <f>COUNTIF($J$2:J63,J63)</f>
        <v>0</v>
      </c>
      <c r="Z63" s="3">
        <f>COUNTIF($Y$2:Y63,1)</f>
        <v>0</v>
      </c>
      <c r="AA63" s="3">
        <f>Tableau1[[#This Row],[Niveau]]</f>
        <v>0</v>
      </c>
      <c r="AB63" s="3">
        <v>62</v>
      </c>
      <c r="AD63" s="3">
        <f>COUNTIF($K$2:K63,K63)</f>
        <v>0</v>
      </c>
      <c r="AE63" s="3">
        <f>COUNTIF($AD$2:AD63,1)</f>
        <v>0</v>
      </c>
      <c r="AF63" s="3">
        <f>Tableau1[[#This Row],[Classe]]</f>
        <v>0</v>
      </c>
    </row>
    <row r="64" spans="1:32" x14ac:dyDescent="0.25">
      <c r="A6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64" s="133">
        <f>COUNTIF($A$2:A64,1)</f>
        <v>63</v>
      </c>
      <c r="C64" s="133">
        <v>63</v>
      </c>
      <c r="E64" s="213"/>
      <c r="F64" s="214"/>
      <c r="G64" s="215"/>
      <c r="H64" s="216"/>
      <c r="I64" s="214"/>
      <c r="J64" s="217"/>
      <c r="K64" s="216"/>
      <c r="L64" s="216"/>
      <c r="Y64" s="3">
        <f>COUNTIF($J$2:J64,J64)</f>
        <v>0</v>
      </c>
      <c r="Z64" s="3">
        <f>COUNTIF($Y$2:Y64,1)</f>
        <v>0</v>
      </c>
      <c r="AA64" s="3">
        <f>Tableau1[[#This Row],[Niveau]]</f>
        <v>0</v>
      </c>
      <c r="AB64" s="3">
        <v>63</v>
      </c>
      <c r="AD64" s="3">
        <f>COUNTIF($K$2:K64,K64)</f>
        <v>0</v>
      </c>
      <c r="AE64" s="3">
        <f>COUNTIF($AD$2:AD64,1)</f>
        <v>0</v>
      </c>
      <c r="AF64" s="3">
        <f>Tableau1[[#This Row],[Classe]]</f>
        <v>0</v>
      </c>
    </row>
    <row r="65" spans="1:32" x14ac:dyDescent="0.25">
      <c r="A6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65" s="133">
        <f>COUNTIF($A$2:A65,1)</f>
        <v>64</v>
      </c>
      <c r="C65" s="133">
        <v>64</v>
      </c>
      <c r="E65" s="213"/>
      <c r="F65" s="214"/>
      <c r="G65" s="215"/>
      <c r="H65" s="216"/>
      <c r="I65" s="214"/>
      <c r="J65" s="217"/>
      <c r="K65" s="216"/>
      <c r="L65" s="216"/>
      <c r="Y65" s="3">
        <f>COUNTIF($J$2:J65,J65)</f>
        <v>0</v>
      </c>
      <c r="Z65" s="3">
        <f>COUNTIF($Y$2:Y65,1)</f>
        <v>0</v>
      </c>
      <c r="AA65" s="3">
        <f>Tableau1[[#This Row],[Niveau]]</f>
        <v>0</v>
      </c>
      <c r="AB65" s="3">
        <v>64</v>
      </c>
      <c r="AD65" s="3">
        <f>COUNTIF($K$2:K65,K65)</f>
        <v>0</v>
      </c>
      <c r="AE65" s="3">
        <f>COUNTIF($AD$2:AD65,1)</f>
        <v>0</v>
      </c>
      <c r="AF65" s="3">
        <f>Tableau1[[#This Row],[Classe]]</f>
        <v>0</v>
      </c>
    </row>
    <row r="66" spans="1:32" x14ac:dyDescent="0.25">
      <c r="A6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66" s="133">
        <f>COUNTIF($A$2:A66,1)</f>
        <v>65</v>
      </c>
      <c r="C66" s="133">
        <v>65</v>
      </c>
      <c r="E66" s="213"/>
      <c r="F66" s="214"/>
      <c r="G66" s="215"/>
      <c r="H66" s="216"/>
      <c r="I66" s="214"/>
      <c r="J66" s="217"/>
      <c r="K66" s="216"/>
      <c r="L66" s="216"/>
      <c r="Y66" s="3">
        <f>COUNTIF($J$2:J66,J66)</f>
        <v>0</v>
      </c>
      <c r="Z66" s="3">
        <f>COUNTIF($Y$2:Y66,1)</f>
        <v>0</v>
      </c>
      <c r="AA66" s="3">
        <f>Tableau1[[#This Row],[Niveau]]</f>
        <v>0</v>
      </c>
      <c r="AB66" s="3">
        <v>65</v>
      </c>
      <c r="AD66" s="3">
        <f>COUNTIF($K$2:K66,K66)</f>
        <v>0</v>
      </c>
      <c r="AE66" s="3">
        <f>COUNTIF($AD$2:AD66,1)</f>
        <v>0</v>
      </c>
      <c r="AF66" s="3">
        <f>Tableau1[[#This Row],[Classe]]</f>
        <v>0</v>
      </c>
    </row>
    <row r="67" spans="1:32" x14ac:dyDescent="0.25">
      <c r="A6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67" s="133">
        <f>COUNTIF($A$2:A67,1)</f>
        <v>66</v>
      </c>
      <c r="C67" s="133">
        <v>66</v>
      </c>
      <c r="E67" s="213"/>
      <c r="F67" s="214"/>
      <c r="G67" s="215"/>
      <c r="H67" s="216"/>
      <c r="I67" s="214"/>
      <c r="J67" s="217"/>
      <c r="K67" s="216"/>
      <c r="L67" s="216"/>
      <c r="Y67" s="3">
        <f>COUNTIF($J$2:J67,J67)</f>
        <v>0</v>
      </c>
      <c r="Z67" s="3">
        <f>COUNTIF($Y$2:Y67,1)</f>
        <v>0</v>
      </c>
      <c r="AA67" s="3">
        <f>Tableau1[[#This Row],[Niveau]]</f>
        <v>0</v>
      </c>
      <c r="AB67" s="3">
        <v>66</v>
      </c>
      <c r="AD67" s="3">
        <f>COUNTIF($K$2:K67,K67)</f>
        <v>0</v>
      </c>
      <c r="AE67" s="3">
        <f>COUNTIF($AD$2:AD67,1)</f>
        <v>0</v>
      </c>
      <c r="AF67" s="3">
        <f>Tableau1[[#This Row],[Classe]]</f>
        <v>0</v>
      </c>
    </row>
    <row r="68" spans="1:32" x14ac:dyDescent="0.25">
      <c r="A6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68" s="133">
        <f>COUNTIF($A$2:A68,1)</f>
        <v>67</v>
      </c>
      <c r="C68" s="133">
        <v>67</v>
      </c>
      <c r="E68" s="213"/>
      <c r="F68" s="214"/>
      <c r="G68" s="215"/>
      <c r="H68" s="216"/>
      <c r="I68" s="214"/>
      <c r="J68" s="217"/>
      <c r="K68" s="216"/>
      <c r="L68" s="216"/>
      <c r="Y68" s="3">
        <f>COUNTIF($J$2:J68,J68)</f>
        <v>0</v>
      </c>
      <c r="Z68" s="3">
        <f>COUNTIF($Y$2:Y68,1)</f>
        <v>0</v>
      </c>
      <c r="AA68" s="3">
        <f>Tableau1[[#This Row],[Niveau]]</f>
        <v>0</v>
      </c>
      <c r="AB68" s="3">
        <v>67</v>
      </c>
      <c r="AD68" s="3">
        <f>COUNTIF($K$2:K68,K68)</f>
        <v>0</v>
      </c>
      <c r="AE68" s="3">
        <f>COUNTIF($AD$2:AD68,1)</f>
        <v>0</v>
      </c>
      <c r="AF68" s="3">
        <f>Tableau1[[#This Row],[Classe]]</f>
        <v>0</v>
      </c>
    </row>
    <row r="69" spans="1:32" x14ac:dyDescent="0.25">
      <c r="A6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69" s="133">
        <f>COUNTIF($A$2:A69,1)</f>
        <v>68</v>
      </c>
      <c r="C69" s="133">
        <v>68</v>
      </c>
      <c r="E69" s="213"/>
      <c r="F69" s="214"/>
      <c r="G69" s="215"/>
      <c r="H69" s="216"/>
      <c r="I69" s="214"/>
      <c r="J69" s="217"/>
      <c r="K69" s="216"/>
      <c r="L69" s="216"/>
      <c r="Y69" s="3">
        <f>COUNTIF($J$2:J69,J69)</f>
        <v>0</v>
      </c>
      <c r="Z69" s="3">
        <f>COUNTIF($Y$2:Y69,1)</f>
        <v>0</v>
      </c>
      <c r="AA69" s="3">
        <f>Tableau1[[#This Row],[Niveau]]</f>
        <v>0</v>
      </c>
      <c r="AB69" s="3">
        <v>68</v>
      </c>
      <c r="AD69" s="3">
        <f>COUNTIF($K$2:K69,K69)</f>
        <v>0</v>
      </c>
      <c r="AE69" s="3">
        <f>COUNTIF($AD$2:AD69,1)</f>
        <v>0</v>
      </c>
      <c r="AF69" s="3">
        <f>Tableau1[[#This Row],[Classe]]</f>
        <v>0</v>
      </c>
    </row>
    <row r="70" spans="1:32" x14ac:dyDescent="0.25">
      <c r="A7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70" s="133">
        <f>COUNTIF($A$2:A70,1)</f>
        <v>69</v>
      </c>
      <c r="C70" s="133">
        <v>69</v>
      </c>
      <c r="E70" s="213"/>
      <c r="F70" s="214"/>
      <c r="G70" s="215"/>
      <c r="H70" s="216"/>
      <c r="I70" s="214"/>
      <c r="J70" s="217"/>
      <c r="K70" s="216"/>
      <c r="L70" s="216"/>
      <c r="Y70" s="3">
        <f>COUNTIF($J$2:J70,J70)</f>
        <v>0</v>
      </c>
      <c r="Z70" s="3">
        <f>COUNTIF($Y$2:Y70,1)</f>
        <v>0</v>
      </c>
      <c r="AA70" s="3">
        <f>Tableau1[[#This Row],[Niveau]]</f>
        <v>0</v>
      </c>
      <c r="AB70" s="3">
        <v>69</v>
      </c>
      <c r="AD70" s="3">
        <f>COUNTIF($K$2:K70,K70)</f>
        <v>0</v>
      </c>
      <c r="AE70" s="3">
        <f>COUNTIF($AD$2:AD70,1)</f>
        <v>0</v>
      </c>
      <c r="AF70" s="3">
        <f>Tableau1[[#This Row],[Classe]]</f>
        <v>0</v>
      </c>
    </row>
    <row r="71" spans="1:32" x14ac:dyDescent="0.25">
      <c r="A7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71" s="133">
        <f>COUNTIF($A$2:A71,1)</f>
        <v>70</v>
      </c>
      <c r="C71" s="133">
        <v>70</v>
      </c>
      <c r="E71" s="213"/>
      <c r="F71" s="214"/>
      <c r="G71" s="215"/>
      <c r="H71" s="216"/>
      <c r="I71" s="214"/>
      <c r="J71" s="217"/>
      <c r="K71" s="216"/>
      <c r="L71" s="216"/>
      <c r="Y71" s="3">
        <f>COUNTIF($J$2:J71,J71)</f>
        <v>0</v>
      </c>
      <c r="Z71" s="3">
        <f>COUNTIF($Y$2:Y71,1)</f>
        <v>0</v>
      </c>
      <c r="AA71" s="3">
        <f>Tableau1[[#This Row],[Niveau]]</f>
        <v>0</v>
      </c>
      <c r="AB71" s="3">
        <v>70</v>
      </c>
      <c r="AD71" s="3">
        <f>COUNTIF($K$2:K71,K71)</f>
        <v>0</v>
      </c>
      <c r="AE71" s="3">
        <f>COUNTIF($AD$2:AD71,1)</f>
        <v>0</v>
      </c>
      <c r="AF71" s="3">
        <f>Tableau1[[#This Row],[Classe]]</f>
        <v>0</v>
      </c>
    </row>
    <row r="72" spans="1:32" x14ac:dyDescent="0.25">
      <c r="A7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72" s="133">
        <f>COUNTIF($A$2:A72,1)</f>
        <v>71</v>
      </c>
      <c r="C72" s="133">
        <v>71</v>
      </c>
      <c r="E72" s="213"/>
      <c r="F72" s="214"/>
      <c r="G72" s="215"/>
      <c r="H72" s="216"/>
      <c r="I72" s="214"/>
      <c r="J72" s="217"/>
      <c r="K72" s="216"/>
      <c r="L72" s="216"/>
      <c r="Y72" s="3">
        <f>COUNTIF($J$2:J72,J72)</f>
        <v>0</v>
      </c>
      <c r="Z72" s="3">
        <f>COUNTIF($Y$2:Y72,1)</f>
        <v>0</v>
      </c>
      <c r="AA72" s="3">
        <f>Tableau1[[#This Row],[Niveau]]</f>
        <v>0</v>
      </c>
      <c r="AB72" s="3">
        <v>71</v>
      </c>
      <c r="AD72" s="3">
        <f>COUNTIF($K$2:K72,K72)</f>
        <v>0</v>
      </c>
      <c r="AE72" s="3">
        <f>COUNTIF($AD$2:AD72,1)</f>
        <v>0</v>
      </c>
      <c r="AF72" s="3">
        <f>Tableau1[[#This Row],[Classe]]</f>
        <v>0</v>
      </c>
    </row>
    <row r="73" spans="1:32" x14ac:dyDescent="0.25">
      <c r="A7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73" s="133">
        <f>COUNTIF($A$2:A73,1)</f>
        <v>72</v>
      </c>
      <c r="C73" s="133">
        <v>72</v>
      </c>
      <c r="E73" s="213"/>
      <c r="F73" s="214"/>
      <c r="G73" s="215"/>
      <c r="H73" s="216"/>
      <c r="I73" s="214"/>
      <c r="J73" s="217"/>
      <c r="K73" s="216"/>
      <c r="L73" s="216"/>
      <c r="Y73" s="3">
        <f>COUNTIF($J$2:J73,J73)</f>
        <v>0</v>
      </c>
      <c r="Z73" s="3">
        <f>COUNTIF($Y$2:Y73,1)</f>
        <v>0</v>
      </c>
      <c r="AA73" s="3">
        <f>Tableau1[[#This Row],[Niveau]]</f>
        <v>0</v>
      </c>
      <c r="AB73" s="3">
        <v>72</v>
      </c>
      <c r="AD73" s="3">
        <f>COUNTIF($K$2:K73,K73)</f>
        <v>0</v>
      </c>
      <c r="AE73" s="3">
        <f>COUNTIF($AD$2:AD73,1)</f>
        <v>0</v>
      </c>
      <c r="AF73" s="3">
        <f>Tableau1[[#This Row],[Classe]]</f>
        <v>0</v>
      </c>
    </row>
    <row r="74" spans="1:32" x14ac:dyDescent="0.25">
      <c r="A7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74" s="133">
        <f>COUNTIF($A$2:A74,1)</f>
        <v>73</v>
      </c>
      <c r="C74" s="133">
        <v>73</v>
      </c>
      <c r="E74" s="213"/>
      <c r="F74" s="214"/>
      <c r="G74" s="215"/>
      <c r="H74" s="216"/>
      <c r="I74" s="214"/>
      <c r="J74" s="217"/>
      <c r="K74" s="216"/>
      <c r="L74" s="216"/>
      <c r="Y74" s="3">
        <f>COUNTIF($J$2:J74,J74)</f>
        <v>0</v>
      </c>
      <c r="Z74" s="3">
        <f>COUNTIF($Y$2:Y74,1)</f>
        <v>0</v>
      </c>
      <c r="AA74" s="3">
        <f>Tableau1[[#This Row],[Niveau]]</f>
        <v>0</v>
      </c>
      <c r="AB74" s="3">
        <v>73</v>
      </c>
      <c r="AD74" s="3">
        <f>COUNTIF($K$2:K74,K74)</f>
        <v>0</v>
      </c>
      <c r="AE74" s="3">
        <f>COUNTIF($AD$2:AD74,1)</f>
        <v>0</v>
      </c>
      <c r="AF74" s="3">
        <f>Tableau1[[#This Row],[Classe]]</f>
        <v>0</v>
      </c>
    </row>
    <row r="75" spans="1:32" x14ac:dyDescent="0.25">
      <c r="A7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75" s="133">
        <f>COUNTIF($A$2:A75,1)</f>
        <v>74</v>
      </c>
      <c r="C75" s="133">
        <v>74</v>
      </c>
      <c r="E75" s="213"/>
      <c r="F75" s="214"/>
      <c r="G75" s="215"/>
      <c r="H75" s="216"/>
      <c r="I75" s="214"/>
      <c r="J75" s="217"/>
      <c r="K75" s="216"/>
      <c r="L75" s="216"/>
      <c r="Y75" s="3">
        <f>COUNTIF($J$2:J75,J75)</f>
        <v>0</v>
      </c>
      <c r="Z75" s="3">
        <f>COUNTIF($Y$2:Y75,1)</f>
        <v>0</v>
      </c>
      <c r="AA75" s="3">
        <f>Tableau1[[#This Row],[Niveau]]</f>
        <v>0</v>
      </c>
      <c r="AB75" s="3">
        <v>74</v>
      </c>
      <c r="AD75" s="3">
        <f>COUNTIF($K$2:K75,K75)</f>
        <v>0</v>
      </c>
      <c r="AE75" s="3">
        <f>COUNTIF($AD$2:AD75,1)</f>
        <v>0</v>
      </c>
      <c r="AF75" s="3">
        <f>Tableau1[[#This Row],[Classe]]</f>
        <v>0</v>
      </c>
    </row>
    <row r="76" spans="1:32" x14ac:dyDescent="0.25">
      <c r="A7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76" s="133">
        <f>COUNTIF($A$2:A76,1)</f>
        <v>75</v>
      </c>
      <c r="C76" s="133">
        <v>75</v>
      </c>
      <c r="E76" s="213"/>
      <c r="F76" s="214"/>
      <c r="G76" s="215"/>
      <c r="H76" s="216"/>
      <c r="I76" s="214"/>
      <c r="J76" s="217"/>
      <c r="K76" s="216"/>
      <c r="L76" s="216"/>
      <c r="Y76" s="3">
        <f>COUNTIF($J$2:J76,J76)</f>
        <v>0</v>
      </c>
      <c r="Z76" s="3">
        <f>COUNTIF($Y$2:Y76,1)</f>
        <v>0</v>
      </c>
      <c r="AA76" s="3">
        <f>Tableau1[[#This Row],[Niveau]]</f>
        <v>0</v>
      </c>
      <c r="AB76" s="3">
        <v>75</v>
      </c>
      <c r="AD76" s="3">
        <f>COUNTIF($K$2:K76,K76)</f>
        <v>0</v>
      </c>
      <c r="AE76" s="3">
        <f>COUNTIF($AD$2:AD76,1)</f>
        <v>0</v>
      </c>
      <c r="AF76" s="3">
        <f>Tableau1[[#This Row],[Classe]]</f>
        <v>0</v>
      </c>
    </row>
    <row r="77" spans="1:32" x14ac:dyDescent="0.25">
      <c r="A7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77" s="133">
        <f>COUNTIF($A$2:A77,1)</f>
        <v>76</v>
      </c>
      <c r="C77" s="133">
        <v>76</v>
      </c>
      <c r="E77" s="213"/>
      <c r="F77" s="214"/>
      <c r="G77" s="215"/>
      <c r="H77" s="216"/>
      <c r="I77" s="214"/>
      <c r="J77" s="217"/>
      <c r="K77" s="216"/>
      <c r="L77" s="216"/>
      <c r="Y77" s="3">
        <f>COUNTIF($J$2:J77,J77)</f>
        <v>0</v>
      </c>
      <c r="Z77" s="3">
        <f>COUNTIF($Y$2:Y77,1)</f>
        <v>0</v>
      </c>
      <c r="AA77" s="3">
        <f>Tableau1[[#This Row],[Niveau]]</f>
        <v>0</v>
      </c>
      <c r="AB77" s="3">
        <v>76</v>
      </c>
      <c r="AD77" s="3">
        <f>COUNTIF($K$2:K77,K77)</f>
        <v>0</v>
      </c>
      <c r="AE77" s="3">
        <f>COUNTIF($AD$2:AD77,1)</f>
        <v>0</v>
      </c>
      <c r="AF77" s="3">
        <f>Tableau1[[#This Row],[Classe]]</f>
        <v>0</v>
      </c>
    </row>
    <row r="78" spans="1:32" x14ac:dyDescent="0.25">
      <c r="A7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78" s="133">
        <f>COUNTIF($A$2:A78,1)</f>
        <v>77</v>
      </c>
      <c r="C78" s="133">
        <v>77</v>
      </c>
      <c r="E78" s="213"/>
      <c r="F78" s="214"/>
      <c r="G78" s="215"/>
      <c r="H78" s="216"/>
      <c r="I78" s="214"/>
      <c r="J78" s="217"/>
      <c r="K78" s="216"/>
      <c r="L78" s="216"/>
      <c r="Y78" s="3">
        <f>COUNTIF($J$2:J78,J78)</f>
        <v>0</v>
      </c>
      <c r="Z78" s="3">
        <f>COUNTIF($Y$2:Y78,1)</f>
        <v>0</v>
      </c>
      <c r="AA78" s="3">
        <f>Tableau1[[#This Row],[Niveau]]</f>
        <v>0</v>
      </c>
      <c r="AB78" s="3">
        <v>77</v>
      </c>
      <c r="AD78" s="3">
        <f>COUNTIF($K$2:K78,K78)</f>
        <v>0</v>
      </c>
      <c r="AE78" s="3">
        <f>COUNTIF($AD$2:AD78,1)</f>
        <v>0</v>
      </c>
      <c r="AF78" s="3">
        <f>Tableau1[[#This Row],[Classe]]</f>
        <v>0</v>
      </c>
    </row>
    <row r="79" spans="1:32" x14ac:dyDescent="0.25">
      <c r="A7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79" s="133">
        <f>COUNTIF($A$2:A79,1)</f>
        <v>78</v>
      </c>
      <c r="C79" s="133">
        <v>78</v>
      </c>
      <c r="E79" s="213"/>
      <c r="F79" s="214"/>
      <c r="G79" s="215"/>
      <c r="H79" s="216"/>
      <c r="I79" s="214"/>
      <c r="J79" s="217"/>
      <c r="K79" s="216"/>
      <c r="L79" s="216"/>
      <c r="Y79" s="3">
        <f>COUNTIF($J$2:J79,J79)</f>
        <v>0</v>
      </c>
      <c r="Z79" s="3">
        <f>COUNTIF($Y$2:Y79,1)</f>
        <v>0</v>
      </c>
      <c r="AA79" s="3">
        <f>Tableau1[[#This Row],[Niveau]]</f>
        <v>0</v>
      </c>
      <c r="AB79" s="3">
        <v>78</v>
      </c>
      <c r="AD79" s="3">
        <f>COUNTIF($K$2:K79,K79)</f>
        <v>0</v>
      </c>
      <c r="AE79" s="3">
        <f>COUNTIF($AD$2:AD79,1)</f>
        <v>0</v>
      </c>
      <c r="AF79" s="3">
        <f>Tableau1[[#This Row],[Classe]]</f>
        <v>0</v>
      </c>
    </row>
    <row r="80" spans="1:32" x14ac:dyDescent="0.25">
      <c r="A8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80" s="133">
        <f>COUNTIF($A$2:A80,1)</f>
        <v>79</v>
      </c>
      <c r="C80" s="133">
        <v>79</v>
      </c>
      <c r="E80" s="213"/>
      <c r="F80" s="214"/>
      <c r="G80" s="215"/>
      <c r="H80" s="216"/>
      <c r="I80" s="214"/>
      <c r="J80" s="217"/>
      <c r="K80" s="216"/>
      <c r="L80" s="216"/>
      <c r="Y80" s="3">
        <f>COUNTIF($J$2:J80,J80)</f>
        <v>0</v>
      </c>
      <c r="Z80" s="3">
        <f>COUNTIF($Y$2:Y80,1)</f>
        <v>0</v>
      </c>
      <c r="AA80" s="3">
        <f>Tableau1[[#This Row],[Niveau]]</f>
        <v>0</v>
      </c>
      <c r="AB80" s="3">
        <v>79</v>
      </c>
      <c r="AD80" s="3">
        <f>COUNTIF($K$2:K80,K80)</f>
        <v>0</v>
      </c>
      <c r="AE80" s="3">
        <f>COUNTIF($AD$2:AD80,1)</f>
        <v>0</v>
      </c>
      <c r="AF80" s="3">
        <f>Tableau1[[#This Row],[Classe]]</f>
        <v>0</v>
      </c>
    </row>
    <row r="81" spans="1:32" x14ac:dyDescent="0.25">
      <c r="A8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81" s="133">
        <f>COUNTIF($A$2:A81,1)</f>
        <v>80</v>
      </c>
      <c r="C81" s="133">
        <v>80</v>
      </c>
      <c r="E81" s="213"/>
      <c r="F81" s="214"/>
      <c r="G81" s="215"/>
      <c r="H81" s="216"/>
      <c r="I81" s="214"/>
      <c r="J81" s="217"/>
      <c r="K81" s="216"/>
      <c r="L81" s="216"/>
      <c r="Y81" s="3">
        <f>COUNTIF($J$2:J81,J81)</f>
        <v>0</v>
      </c>
      <c r="Z81" s="3">
        <f>COUNTIF($Y$2:Y81,1)</f>
        <v>0</v>
      </c>
      <c r="AA81" s="3">
        <f>Tableau1[[#This Row],[Niveau]]</f>
        <v>0</v>
      </c>
      <c r="AB81" s="3">
        <v>80</v>
      </c>
      <c r="AD81" s="3">
        <f>COUNTIF($K$2:K81,K81)</f>
        <v>0</v>
      </c>
      <c r="AE81" s="3">
        <f>COUNTIF($AD$2:AD81,1)</f>
        <v>0</v>
      </c>
      <c r="AF81" s="3">
        <f>Tableau1[[#This Row],[Classe]]</f>
        <v>0</v>
      </c>
    </row>
    <row r="82" spans="1:32" x14ac:dyDescent="0.25">
      <c r="A8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82" s="133">
        <f>COUNTIF($A$2:A82,1)</f>
        <v>81</v>
      </c>
      <c r="C82" s="133">
        <v>81</v>
      </c>
      <c r="E82" s="213"/>
      <c r="F82" s="214"/>
      <c r="G82" s="215"/>
      <c r="H82" s="216"/>
      <c r="I82" s="214"/>
      <c r="J82" s="217"/>
      <c r="K82" s="216"/>
      <c r="L82" s="216"/>
      <c r="Y82" s="3">
        <f>COUNTIF($J$2:J82,J82)</f>
        <v>0</v>
      </c>
      <c r="Z82" s="3">
        <f>COUNTIF($Y$2:Y82,1)</f>
        <v>0</v>
      </c>
      <c r="AA82" s="3">
        <f>Tableau1[[#This Row],[Niveau]]</f>
        <v>0</v>
      </c>
      <c r="AB82" s="3">
        <v>81</v>
      </c>
      <c r="AD82" s="3">
        <f>COUNTIF($K$2:K82,K82)</f>
        <v>0</v>
      </c>
      <c r="AE82" s="3">
        <f>COUNTIF($AD$2:AD82,1)</f>
        <v>0</v>
      </c>
      <c r="AF82" s="3">
        <f>Tableau1[[#This Row],[Classe]]</f>
        <v>0</v>
      </c>
    </row>
    <row r="83" spans="1:32" x14ac:dyDescent="0.25">
      <c r="A8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83" s="133">
        <f>COUNTIF($A$2:A83,1)</f>
        <v>82</v>
      </c>
      <c r="C83" s="133">
        <v>82</v>
      </c>
      <c r="E83" s="213"/>
      <c r="F83" s="214"/>
      <c r="G83" s="215"/>
      <c r="H83" s="216"/>
      <c r="I83" s="214"/>
      <c r="J83" s="217"/>
      <c r="K83" s="216"/>
      <c r="L83" s="216"/>
      <c r="Y83" s="3">
        <f>COUNTIF($J$2:J83,J83)</f>
        <v>0</v>
      </c>
      <c r="Z83" s="3">
        <f>COUNTIF($Y$2:Y83,1)</f>
        <v>0</v>
      </c>
      <c r="AA83" s="3">
        <f>Tableau1[[#This Row],[Niveau]]</f>
        <v>0</v>
      </c>
      <c r="AB83" s="3">
        <v>82</v>
      </c>
      <c r="AD83" s="3">
        <f>COUNTIF($K$2:K83,K83)</f>
        <v>0</v>
      </c>
      <c r="AE83" s="3">
        <f>COUNTIF($AD$2:AD83,1)</f>
        <v>0</v>
      </c>
      <c r="AF83" s="3">
        <f>Tableau1[[#This Row],[Classe]]</f>
        <v>0</v>
      </c>
    </row>
    <row r="84" spans="1:32" x14ac:dyDescent="0.25">
      <c r="A8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84" s="133">
        <f>COUNTIF($A$2:A84,1)</f>
        <v>83</v>
      </c>
      <c r="C84" s="133">
        <v>83</v>
      </c>
      <c r="E84" s="213"/>
      <c r="F84" s="214"/>
      <c r="G84" s="215"/>
      <c r="H84" s="216"/>
      <c r="I84" s="214"/>
      <c r="J84" s="217"/>
      <c r="K84" s="216"/>
      <c r="L84" s="216"/>
      <c r="Y84" s="3">
        <f>COUNTIF($J$2:J84,J84)</f>
        <v>0</v>
      </c>
      <c r="Z84" s="3">
        <f>COUNTIF($Y$2:Y84,1)</f>
        <v>0</v>
      </c>
      <c r="AA84" s="3">
        <f>Tableau1[[#This Row],[Niveau]]</f>
        <v>0</v>
      </c>
      <c r="AB84" s="3">
        <v>83</v>
      </c>
      <c r="AD84" s="3">
        <f>COUNTIF($K$2:K84,K84)</f>
        <v>0</v>
      </c>
      <c r="AE84" s="3">
        <f>COUNTIF($AD$2:AD84,1)</f>
        <v>0</v>
      </c>
      <c r="AF84" s="3">
        <f>Tableau1[[#This Row],[Classe]]</f>
        <v>0</v>
      </c>
    </row>
    <row r="85" spans="1:32" x14ac:dyDescent="0.25">
      <c r="A8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85" s="133">
        <f>COUNTIF($A$2:A85,1)</f>
        <v>84</v>
      </c>
      <c r="C85" s="133">
        <v>84</v>
      </c>
      <c r="E85" s="213"/>
      <c r="F85" s="214"/>
      <c r="G85" s="215"/>
      <c r="H85" s="216"/>
      <c r="I85" s="214"/>
      <c r="J85" s="217"/>
      <c r="K85" s="216"/>
      <c r="L85" s="216"/>
      <c r="Y85" s="3">
        <f>COUNTIF($J$2:J85,J85)</f>
        <v>0</v>
      </c>
      <c r="Z85" s="3">
        <f>COUNTIF($Y$2:Y85,1)</f>
        <v>0</v>
      </c>
      <c r="AA85" s="3">
        <f>Tableau1[[#This Row],[Niveau]]</f>
        <v>0</v>
      </c>
      <c r="AB85" s="3">
        <v>84</v>
      </c>
      <c r="AD85" s="3">
        <f>COUNTIF($K$2:K85,K85)</f>
        <v>0</v>
      </c>
      <c r="AE85" s="3">
        <f>COUNTIF($AD$2:AD85,1)</f>
        <v>0</v>
      </c>
      <c r="AF85" s="3">
        <f>Tableau1[[#This Row],[Classe]]</f>
        <v>0</v>
      </c>
    </row>
    <row r="86" spans="1:32" x14ac:dyDescent="0.25">
      <c r="A8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86" s="133">
        <f>COUNTIF($A$2:A86,1)</f>
        <v>85</v>
      </c>
      <c r="C86" s="133">
        <v>85</v>
      </c>
      <c r="E86" s="213"/>
      <c r="F86" s="214"/>
      <c r="G86" s="215"/>
      <c r="H86" s="216"/>
      <c r="I86" s="214"/>
      <c r="J86" s="217"/>
      <c r="K86" s="216"/>
      <c r="L86" s="216"/>
      <c r="Y86" s="3">
        <f>COUNTIF($J$2:J86,J86)</f>
        <v>0</v>
      </c>
      <c r="Z86" s="3">
        <f>COUNTIF($Y$2:Y86,1)</f>
        <v>0</v>
      </c>
      <c r="AA86" s="3">
        <f>Tableau1[[#This Row],[Niveau]]</f>
        <v>0</v>
      </c>
      <c r="AB86" s="3">
        <v>85</v>
      </c>
      <c r="AD86" s="3">
        <f>COUNTIF($K$2:K86,K86)</f>
        <v>0</v>
      </c>
      <c r="AE86" s="3">
        <f>COUNTIF($AD$2:AD86,1)</f>
        <v>0</v>
      </c>
      <c r="AF86" s="3">
        <f>Tableau1[[#This Row],[Classe]]</f>
        <v>0</v>
      </c>
    </row>
    <row r="87" spans="1:32" x14ac:dyDescent="0.25">
      <c r="A8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87" s="133">
        <f>COUNTIF($A$2:A87,1)</f>
        <v>86</v>
      </c>
      <c r="C87" s="133">
        <v>86</v>
      </c>
      <c r="E87" s="213"/>
      <c r="F87" s="214"/>
      <c r="G87" s="215"/>
      <c r="H87" s="216"/>
      <c r="I87" s="214"/>
      <c r="J87" s="217"/>
      <c r="K87" s="216"/>
      <c r="L87" s="216"/>
      <c r="Y87" s="3">
        <f>COUNTIF($J$2:J87,J87)</f>
        <v>0</v>
      </c>
      <c r="Z87" s="3">
        <f>COUNTIF($Y$2:Y87,1)</f>
        <v>0</v>
      </c>
      <c r="AA87" s="3">
        <f>Tableau1[[#This Row],[Niveau]]</f>
        <v>0</v>
      </c>
      <c r="AB87" s="3">
        <v>86</v>
      </c>
      <c r="AD87" s="3">
        <f>COUNTIF($K$2:K87,K87)</f>
        <v>0</v>
      </c>
      <c r="AE87" s="3">
        <f>COUNTIF($AD$2:AD87,1)</f>
        <v>0</v>
      </c>
      <c r="AF87" s="3">
        <f>Tableau1[[#This Row],[Classe]]</f>
        <v>0</v>
      </c>
    </row>
    <row r="88" spans="1:32" x14ac:dyDescent="0.25">
      <c r="A8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88" s="133">
        <f>COUNTIF($A$2:A88,1)</f>
        <v>87</v>
      </c>
      <c r="C88" s="133">
        <v>87</v>
      </c>
      <c r="E88" s="213"/>
      <c r="F88" s="214"/>
      <c r="G88" s="215"/>
      <c r="H88" s="216"/>
      <c r="I88" s="214"/>
      <c r="J88" s="217"/>
      <c r="K88" s="216"/>
      <c r="L88" s="216"/>
      <c r="Y88" s="3">
        <f>COUNTIF($J$2:J88,J88)</f>
        <v>0</v>
      </c>
      <c r="Z88" s="3">
        <f>COUNTIF($Y$2:Y88,1)</f>
        <v>0</v>
      </c>
      <c r="AA88" s="3">
        <f>Tableau1[[#This Row],[Niveau]]</f>
        <v>0</v>
      </c>
      <c r="AB88" s="3">
        <v>87</v>
      </c>
      <c r="AD88" s="3">
        <f>COUNTIF($K$2:K88,K88)</f>
        <v>0</v>
      </c>
      <c r="AE88" s="3">
        <f>COUNTIF($AD$2:AD88,1)</f>
        <v>0</v>
      </c>
      <c r="AF88" s="3">
        <f>Tableau1[[#This Row],[Classe]]</f>
        <v>0</v>
      </c>
    </row>
    <row r="89" spans="1:32" x14ac:dyDescent="0.25">
      <c r="A8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89" s="133">
        <f>COUNTIF($A$2:A89,1)</f>
        <v>88</v>
      </c>
      <c r="C89" s="133">
        <v>88</v>
      </c>
      <c r="E89" s="213"/>
      <c r="F89" s="214"/>
      <c r="G89" s="215"/>
      <c r="H89" s="216"/>
      <c r="I89" s="214"/>
      <c r="J89" s="217"/>
      <c r="K89" s="216"/>
      <c r="L89" s="216"/>
      <c r="Y89" s="3">
        <f>COUNTIF($J$2:J89,J89)</f>
        <v>0</v>
      </c>
      <c r="Z89" s="3">
        <f>COUNTIF($Y$2:Y89,1)</f>
        <v>0</v>
      </c>
      <c r="AA89" s="3">
        <f>Tableau1[[#This Row],[Niveau]]</f>
        <v>0</v>
      </c>
      <c r="AB89" s="3">
        <v>88</v>
      </c>
      <c r="AD89" s="3">
        <f>COUNTIF($K$2:K89,K89)</f>
        <v>0</v>
      </c>
      <c r="AE89" s="3">
        <f>COUNTIF($AD$2:AD89,1)</f>
        <v>0</v>
      </c>
      <c r="AF89" s="3">
        <f>Tableau1[[#This Row],[Classe]]</f>
        <v>0</v>
      </c>
    </row>
    <row r="90" spans="1:32" x14ac:dyDescent="0.25">
      <c r="A9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90" s="133">
        <f>COUNTIF($A$2:A90,1)</f>
        <v>89</v>
      </c>
      <c r="C90" s="133">
        <v>89</v>
      </c>
      <c r="E90" s="213"/>
      <c r="F90" s="214"/>
      <c r="G90" s="215"/>
      <c r="H90" s="216"/>
      <c r="I90" s="214"/>
      <c r="J90" s="217"/>
      <c r="K90" s="216"/>
      <c r="L90" s="216"/>
      <c r="Y90" s="3">
        <f>COUNTIF($J$2:J90,J90)</f>
        <v>0</v>
      </c>
      <c r="Z90" s="3">
        <f>COUNTIF($Y$2:Y90,1)</f>
        <v>0</v>
      </c>
      <c r="AA90" s="3">
        <f>Tableau1[[#This Row],[Niveau]]</f>
        <v>0</v>
      </c>
      <c r="AB90" s="3">
        <v>89</v>
      </c>
      <c r="AD90" s="3">
        <f>COUNTIF($K$2:K90,K90)</f>
        <v>0</v>
      </c>
      <c r="AE90" s="3">
        <f>COUNTIF($AD$2:AD90,1)</f>
        <v>0</v>
      </c>
      <c r="AF90" s="3">
        <f>Tableau1[[#This Row],[Classe]]</f>
        <v>0</v>
      </c>
    </row>
    <row r="91" spans="1:32" x14ac:dyDescent="0.25">
      <c r="A9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91" s="133">
        <f>COUNTIF($A$2:A91,1)</f>
        <v>90</v>
      </c>
      <c r="C91" s="133">
        <v>90</v>
      </c>
      <c r="E91" s="213"/>
      <c r="F91" s="214"/>
      <c r="G91" s="215"/>
      <c r="H91" s="216"/>
      <c r="I91" s="214"/>
      <c r="J91" s="217"/>
      <c r="K91" s="216"/>
      <c r="L91" s="216"/>
      <c r="Y91" s="3">
        <f>COUNTIF($J$2:J91,J91)</f>
        <v>0</v>
      </c>
      <c r="Z91" s="3">
        <f>COUNTIF($Y$2:Y91,1)</f>
        <v>0</v>
      </c>
      <c r="AA91" s="3">
        <f>Tableau1[[#This Row],[Niveau]]</f>
        <v>0</v>
      </c>
      <c r="AB91" s="3">
        <v>90</v>
      </c>
      <c r="AD91" s="3">
        <f>COUNTIF($K$2:K91,K91)</f>
        <v>0</v>
      </c>
      <c r="AE91" s="3">
        <f>COUNTIF($AD$2:AD91,1)</f>
        <v>0</v>
      </c>
      <c r="AF91" s="3">
        <f>Tableau1[[#This Row],[Classe]]</f>
        <v>0</v>
      </c>
    </row>
    <row r="92" spans="1:32" x14ac:dyDescent="0.25">
      <c r="A9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92" s="133">
        <f>COUNTIF($A$2:A92,1)</f>
        <v>91</v>
      </c>
      <c r="C92" s="133">
        <v>91</v>
      </c>
      <c r="E92" s="213"/>
      <c r="F92" s="214"/>
      <c r="G92" s="215"/>
      <c r="H92" s="216"/>
      <c r="I92" s="214"/>
      <c r="J92" s="217"/>
      <c r="K92" s="216"/>
      <c r="L92" s="216"/>
      <c r="Y92" s="3">
        <f>COUNTIF($J$2:J92,J92)</f>
        <v>0</v>
      </c>
      <c r="Z92" s="3">
        <f>COUNTIF($Y$2:Y92,1)</f>
        <v>0</v>
      </c>
      <c r="AA92" s="3">
        <f>Tableau1[[#This Row],[Niveau]]</f>
        <v>0</v>
      </c>
      <c r="AB92" s="3">
        <v>91</v>
      </c>
      <c r="AD92" s="3">
        <f>COUNTIF($K$2:K92,K92)</f>
        <v>0</v>
      </c>
      <c r="AE92" s="3">
        <f>COUNTIF($AD$2:AD92,1)</f>
        <v>0</v>
      </c>
      <c r="AF92" s="3">
        <f>Tableau1[[#This Row],[Classe]]</f>
        <v>0</v>
      </c>
    </row>
    <row r="93" spans="1:32" x14ac:dyDescent="0.25">
      <c r="A9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93" s="133">
        <f>COUNTIF($A$2:A93,1)</f>
        <v>92</v>
      </c>
      <c r="C93" s="133">
        <v>92</v>
      </c>
      <c r="E93" s="213"/>
      <c r="F93" s="214"/>
      <c r="G93" s="215"/>
      <c r="H93" s="216"/>
      <c r="I93" s="214"/>
      <c r="J93" s="217"/>
      <c r="K93" s="216"/>
      <c r="L93" s="216"/>
      <c r="Y93" s="3">
        <f>COUNTIF($J$2:J93,J93)</f>
        <v>0</v>
      </c>
      <c r="Z93" s="3">
        <f>COUNTIF($Y$2:Y93,1)</f>
        <v>0</v>
      </c>
      <c r="AA93" s="3">
        <f>Tableau1[[#This Row],[Niveau]]</f>
        <v>0</v>
      </c>
      <c r="AB93" s="3">
        <v>92</v>
      </c>
      <c r="AD93" s="3">
        <f>COUNTIF($K$2:K93,K93)</f>
        <v>0</v>
      </c>
      <c r="AE93" s="3">
        <f>COUNTIF($AD$2:AD93,1)</f>
        <v>0</v>
      </c>
      <c r="AF93" s="3">
        <f>Tableau1[[#This Row],[Classe]]</f>
        <v>0</v>
      </c>
    </row>
    <row r="94" spans="1:32" x14ac:dyDescent="0.25">
      <c r="A9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94" s="133">
        <f>COUNTIF($A$2:A94,1)</f>
        <v>93</v>
      </c>
      <c r="C94" s="133">
        <v>93</v>
      </c>
      <c r="E94" s="213"/>
      <c r="F94" s="214"/>
      <c r="G94" s="215"/>
      <c r="H94" s="216"/>
      <c r="I94" s="214"/>
      <c r="J94" s="217"/>
      <c r="K94" s="216"/>
      <c r="L94" s="216"/>
      <c r="Y94" s="3">
        <f>COUNTIF($J$2:J94,J94)</f>
        <v>0</v>
      </c>
      <c r="Z94" s="3">
        <f>COUNTIF($Y$2:Y94,1)</f>
        <v>0</v>
      </c>
      <c r="AA94" s="3">
        <f>Tableau1[[#This Row],[Niveau]]</f>
        <v>0</v>
      </c>
      <c r="AB94" s="3">
        <v>93</v>
      </c>
      <c r="AD94" s="3">
        <f>COUNTIF($K$2:K94,K94)</f>
        <v>0</v>
      </c>
      <c r="AE94" s="3">
        <f>COUNTIF($AD$2:AD94,1)</f>
        <v>0</v>
      </c>
      <c r="AF94" s="3">
        <f>Tableau1[[#This Row],[Classe]]</f>
        <v>0</v>
      </c>
    </row>
    <row r="95" spans="1:32" x14ac:dyDescent="0.25">
      <c r="A9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95" s="133">
        <f>COUNTIF($A$2:A95,1)</f>
        <v>94</v>
      </c>
      <c r="C95" s="133">
        <v>94</v>
      </c>
      <c r="E95" s="213"/>
      <c r="F95" s="214"/>
      <c r="G95" s="215"/>
      <c r="H95" s="216"/>
      <c r="I95" s="214"/>
      <c r="J95" s="217"/>
      <c r="K95" s="216"/>
      <c r="L95" s="216"/>
      <c r="Y95" s="3">
        <f>COUNTIF($J$2:J95,J95)</f>
        <v>0</v>
      </c>
      <c r="Z95" s="3">
        <f>COUNTIF($Y$2:Y95,1)</f>
        <v>0</v>
      </c>
      <c r="AA95" s="3">
        <f>Tableau1[[#This Row],[Niveau]]</f>
        <v>0</v>
      </c>
      <c r="AB95" s="3">
        <v>94</v>
      </c>
      <c r="AD95" s="3">
        <f>COUNTIF($K$2:K95,K95)</f>
        <v>0</v>
      </c>
      <c r="AE95" s="3">
        <f>COUNTIF($AD$2:AD95,1)</f>
        <v>0</v>
      </c>
      <c r="AF95" s="3">
        <f>Tableau1[[#This Row],[Classe]]</f>
        <v>0</v>
      </c>
    </row>
    <row r="96" spans="1:32" x14ac:dyDescent="0.25">
      <c r="A9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96" s="133">
        <f>COUNTIF($A$2:A96,1)</f>
        <v>95</v>
      </c>
      <c r="C96" s="133">
        <v>95</v>
      </c>
      <c r="E96" s="213"/>
      <c r="F96" s="214"/>
      <c r="G96" s="215"/>
      <c r="H96" s="216"/>
      <c r="I96" s="214"/>
      <c r="J96" s="217"/>
      <c r="K96" s="216"/>
      <c r="L96" s="216"/>
      <c r="Y96" s="3">
        <f>COUNTIF($J$2:J96,J96)</f>
        <v>0</v>
      </c>
      <c r="Z96" s="3">
        <f>COUNTIF($Y$2:Y96,1)</f>
        <v>0</v>
      </c>
      <c r="AA96" s="3">
        <f>Tableau1[[#This Row],[Niveau]]</f>
        <v>0</v>
      </c>
      <c r="AB96" s="3">
        <v>95</v>
      </c>
      <c r="AD96" s="3">
        <f>COUNTIF($K$2:K96,K96)</f>
        <v>0</v>
      </c>
      <c r="AE96" s="3">
        <f>COUNTIF($AD$2:AD96,1)</f>
        <v>0</v>
      </c>
      <c r="AF96" s="3">
        <f>Tableau1[[#This Row],[Classe]]</f>
        <v>0</v>
      </c>
    </row>
    <row r="97" spans="1:32" x14ac:dyDescent="0.25">
      <c r="A9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97" s="133">
        <f>COUNTIF($A$2:A97,1)</f>
        <v>96</v>
      </c>
      <c r="C97" s="133">
        <v>96</v>
      </c>
      <c r="E97" s="213"/>
      <c r="F97" s="214"/>
      <c r="G97" s="215"/>
      <c r="H97" s="216"/>
      <c r="I97" s="214"/>
      <c r="J97" s="217"/>
      <c r="K97" s="216"/>
      <c r="L97" s="216"/>
      <c r="Y97" s="3">
        <f>COUNTIF($J$2:J97,J97)</f>
        <v>0</v>
      </c>
      <c r="Z97" s="3">
        <f>COUNTIF($Y$2:Y97,1)</f>
        <v>0</v>
      </c>
      <c r="AA97" s="3">
        <f>Tableau1[[#This Row],[Niveau]]</f>
        <v>0</v>
      </c>
      <c r="AB97" s="3">
        <v>96</v>
      </c>
      <c r="AD97" s="3">
        <f>COUNTIF($K$2:K97,K97)</f>
        <v>0</v>
      </c>
      <c r="AE97" s="3">
        <f>COUNTIF($AD$2:AD97,1)</f>
        <v>0</v>
      </c>
      <c r="AF97" s="3">
        <f>Tableau1[[#This Row],[Classe]]</f>
        <v>0</v>
      </c>
    </row>
    <row r="98" spans="1:32" x14ac:dyDescent="0.25">
      <c r="A9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98" s="133">
        <f>COUNTIF($A$2:A98,1)</f>
        <v>97</v>
      </c>
      <c r="C98" s="133">
        <v>97</v>
      </c>
      <c r="E98" s="213"/>
      <c r="F98" s="214"/>
      <c r="G98" s="215"/>
      <c r="H98" s="216"/>
      <c r="I98" s="214"/>
      <c r="J98" s="217"/>
      <c r="K98" s="216"/>
      <c r="L98" s="216"/>
      <c r="Y98" s="3">
        <f>COUNTIF($J$2:J98,J98)</f>
        <v>0</v>
      </c>
      <c r="Z98" s="3">
        <f>COUNTIF($Y$2:Y98,1)</f>
        <v>0</v>
      </c>
      <c r="AA98" s="3">
        <f>Tableau1[[#This Row],[Niveau]]</f>
        <v>0</v>
      </c>
      <c r="AB98" s="3">
        <v>97</v>
      </c>
      <c r="AD98" s="3">
        <f>COUNTIF($K$2:K98,K98)</f>
        <v>0</v>
      </c>
      <c r="AE98" s="3">
        <f>COUNTIF($AD$2:AD98,1)</f>
        <v>0</v>
      </c>
      <c r="AF98" s="3">
        <f>Tableau1[[#This Row],[Classe]]</f>
        <v>0</v>
      </c>
    </row>
    <row r="99" spans="1:32" x14ac:dyDescent="0.25">
      <c r="A9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99" s="133">
        <f>COUNTIF($A$2:A99,1)</f>
        <v>98</v>
      </c>
      <c r="C99" s="133">
        <v>98</v>
      </c>
      <c r="E99" s="213"/>
      <c r="F99" s="214"/>
      <c r="G99" s="215"/>
      <c r="H99" s="216"/>
      <c r="I99" s="214"/>
      <c r="J99" s="217"/>
      <c r="K99" s="216"/>
      <c r="L99" s="216"/>
      <c r="Y99" s="3">
        <f>COUNTIF($J$2:J99,J99)</f>
        <v>0</v>
      </c>
      <c r="Z99" s="3">
        <f>COUNTIF($Y$2:Y99,1)</f>
        <v>0</v>
      </c>
      <c r="AA99" s="3">
        <f>Tableau1[[#This Row],[Niveau]]</f>
        <v>0</v>
      </c>
      <c r="AB99" s="3">
        <v>98</v>
      </c>
      <c r="AD99" s="3">
        <f>COUNTIF($K$2:K99,K99)</f>
        <v>0</v>
      </c>
      <c r="AE99" s="3">
        <f>COUNTIF($AD$2:AD99,1)</f>
        <v>0</v>
      </c>
      <c r="AF99" s="3">
        <f>Tableau1[[#This Row],[Classe]]</f>
        <v>0</v>
      </c>
    </row>
    <row r="100" spans="1:32" x14ac:dyDescent="0.25">
      <c r="A10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00" s="133">
        <f>COUNTIF($A$2:A100,1)</f>
        <v>99</v>
      </c>
      <c r="C100" s="133">
        <v>99</v>
      </c>
      <c r="E100" s="213"/>
      <c r="F100" s="214"/>
      <c r="G100" s="215"/>
      <c r="H100" s="216"/>
      <c r="I100" s="214"/>
      <c r="J100" s="217"/>
      <c r="K100" s="216"/>
      <c r="L100" s="216"/>
      <c r="Y100" s="3">
        <f>COUNTIF($J$2:J100,J100)</f>
        <v>0</v>
      </c>
      <c r="Z100" s="3">
        <f>COUNTIF($Y$2:Y100,1)</f>
        <v>0</v>
      </c>
      <c r="AA100" s="3">
        <f>Tableau1[[#This Row],[Niveau]]</f>
        <v>0</v>
      </c>
      <c r="AB100" s="3">
        <v>99</v>
      </c>
      <c r="AD100" s="3">
        <f>COUNTIF($K$2:K100,K100)</f>
        <v>0</v>
      </c>
      <c r="AE100" s="3">
        <f>COUNTIF($AD$2:AD100,1)</f>
        <v>0</v>
      </c>
      <c r="AF100" s="3">
        <f>Tableau1[[#This Row],[Classe]]</f>
        <v>0</v>
      </c>
    </row>
    <row r="101" spans="1:32" x14ac:dyDescent="0.25">
      <c r="A10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01" s="133">
        <f>COUNTIF($A$2:A101,1)</f>
        <v>100</v>
      </c>
      <c r="C101" s="133">
        <v>100</v>
      </c>
      <c r="E101" s="213"/>
      <c r="F101" s="214"/>
      <c r="G101" s="215"/>
      <c r="H101" s="216"/>
      <c r="I101" s="214"/>
      <c r="J101" s="217"/>
      <c r="K101" s="216"/>
      <c r="L101" s="216"/>
      <c r="Y101" s="3">
        <f>COUNTIF($J$2:J101,J101)</f>
        <v>0</v>
      </c>
      <c r="Z101" s="3">
        <f>COUNTIF($Y$2:Y101,1)</f>
        <v>0</v>
      </c>
      <c r="AA101" s="3">
        <f>Tableau1[[#This Row],[Niveau]]</f>
        <v>0</v>
      </c>
      <c r="AB101" s="3">
        <v>100</v>
      </c>
      <c r="AD101" s="3">
        <f>COUNTIF($K$2:K101,K101)</f>
        <v>0</v>
      </c>
      <c r="AE101" s="3">
        <f>COUNTIF($AD$2:AD101,1)</f>
        <v>0</v>
      </c>
      <c r="AF101" s="3">
        <f>Tableau1[[#This Row],[Classe]]</f>
        <v>0</v>
      </c>
    </row>
    <row r="102" spans="1:32" x14ac:dyDescent="0.25">
      <c r="A10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02" s="133">
        <f>COUNTIF($A$2:A102,1)</f>
        <v>101</v>
      </c>
      <c r="C102" s="133">
        <v>101</v>
      </c>
      <c r="E102" s="213"/>
      <c r="F102" s="214"/>
      <c r="G102" s="215"/>
      <c r="H102" s="216"/>
      <c r="I102" s="214"/>
      <c r="J102" s="217"/>
      <c r="K102" s="216"/>
      <c r="L102" s="216"/>
      <c r="Y102" s="3">
        <f>COUNTIF($J$2:J102,J102)</f>
        <v>0</v>
      </c>
      <c r="Z102" s="3">
        <f>COUNTIF($Y$2:Y102,1)</f>
        <v>0</v>
      </c>
      <c r="AA102" s="3">
        <f>Tableau1[[#This Row],[Niveau]]</f>
        <v>0</v>
      </c>
      <c r="AB102" s="3">
        <v>101</v>
      </c>
      <c r="AD102" s="3">
        <f>COUNTIF($K$2:K102,K102)</f>
        <v>0</v>
      </c>
      <c r="AE102" s="3">
        <f>COUNTIF($AD$2:AD102,1)</f>
        <v>0</v>
      </c>
      <c r="AF102" s="3">
        <f>Tableau1[[#This Row],[Classe]]</f>
        <v>0</v>
      </c>
    </row>
    <row r="103" spans="1:32" x14ac:dyDescent="0.25">
      <c r="A10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03" s="133">
        <f>COUNTIF($A$2:A103,1)</f>
        <v>102</v>
      </c>
      <c r="C103" s="133">
        <v>102</v>
      </c>
      <c r="E103" s="213"/>
      <c r="F103" s="214"/>
      <c r="G103" s="215"/>
      <c r="H103" s="216"/>
      <c r="I103" s="214"/>
      <c r="J103" s="217"/>
      <c r="K103" s="216"/>
      <c r="L103" s="216"/>
      <c r="Y103" s="3">
        <f>COUNTIF($J$2:J103,J103)</f>
        <v>0</v>
      </c>
      <c r="Z103" s="3">
        <f>COUNTIF($Y$2:Y103,1)</f>
        <v>0</v>
      </c>
      <c r="AA103" s="3">
        <f>Tableau1[[#This Row],[Niveau]]</f>
        <v>0</v>
      </c>
      <c r="AB103" s="3">
        <v>102</v>
      </c>
      <c r="AD103" s="3">
        <f>COUNTIF($K$2:K103,K103)</f>
        <v>0</v>
      </c>
      <c r="AE103" s="3">
        <f>COUNTIF($AD$2:AD103,1)</f>
        <v>0</v>
      </c>
      <c r="AF103" s="3">
        <f>Tableau1[[#This Row],[Classe]]</f>
        <v>0</v>
      </c>
    </row>
    <row r="104" spans="1:32" x14ac:dyDescent="0.25">
      <c r="A10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04" s="133">
        <f>COUNTIF($A$2:A104,1)</f>
        <v>103</v>
      </c>
      <c r="C104" s="133">
        <v>103</v>
      </c>
      <c r="E104" s="213"/>
      <c r="F104" s="214"/>
      <c r="G104" s="215"/>
      <c r="H104" s="216"/>
      <c r="I104" s="214"/>
      <c r="J104" s="217"/>
      <c r="K104" s="216"/>
      <c r="L104" s="216"/>
      <c r="Y104" s="3">
        <f>COUNTIF($J$2:J104,J104)</f>
        <v>0</v>
      </c>
      <c r="Z104" s="3">
        <f>COUNTIF($Y$2:Y104,1)</f>
        <v>0</v>
      </c>
      <c r="AA104" s="3">
        <f>Tableau1[[#This Row],[Niveau]]</f>
        <v>0</v>
      </c>
      <c r="AB104" s="3">
        <v>103</v>
      </c>
      <c r="AD104" s="3">
        <f>COUNTIF($K$2:K104,K104)</f>
        <v>0</v>
      </c>
      <c r="AE104" s="3">
        <f>COUNTIF($AD$2:AD104,1)</f>
        <v>0</v>
      </c>
      <c r="AF104" s="3">
        <f>Tableau1[[#This Row],[Classe]]</f>
        <v>0</v>
      </c>
    </row>
    <row r="105" spans="1:32" x14ac:dyDescent="0.25">
      <c r="A10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05" s="133">
        <f>COUNTIF($A$2:A105,1)</f>
        <v>104</v>
      </c>
      <c r="C105" s="133">
        <v>104</v>
      </c>
      <c r="E105" s="213"/>
      <c r="F105" s="214"/>
      <c r="G105" s="215"/>
      <c r="H105" s="216"/>
      <c r="I105" s="214"/>
      <c r="J105" s="217"/>
      <c r="K105" s="216"/>
      <c r="L105" s="216"/>
      <c r="Y105" s="3">
        <f>COUNTIF($J$2:J105,J105)</f>
        <v>0</v>
      </c>
      <c r="Z105" s="3">
        <f>COUNTIF($Y$2:Y105,1)</f>
        <v>0</v>
      </c>
      <c r="AA105" s="3">
        <f>Tableau1[[#This Row],[Niveau]]</f>
        <v>0</v>
      </c>
      <c r="AB105" s="3">
        <v>104</v>
      </c>
      <c r="AD105" s="3">
        <f>COUNTIF($K$2:K105,K105)</f>
        <v>0</v>
      </c>
      <c r="AE105" s="3">
        <f>COUNTIF($AD$2:AD105,1)</f>
        <v>0</v>
      </c>
      <c r="AF105" s="3">
        <f>Tableau1[[#This Row],[Classe]]</f>
        <v>0</v>
      </c>
    </row>
    <row r="106" spans="1:32" x14ac:dyDescent="0.25">
      <c r="A10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06" s="133">
        <f>COUNTIF($A$2:A106,1)</f>
        <v>105</v>
      </c>
      <c r="C106" s="133">
        <v>105</v>
      </c>
      <c r="E106" s="213"/>
      <c r="F106" s="214"/>
      <c r="G106" s="215"/>
      <c r="H106" s="216"/>
      <c r="I106" s="214"/>
      <c r="J106" s="217"/>
      <c r="K106" s="216"/>
      <c r="L106" s="216"/>
      <c r="Y106" s="3">
        <f>COUNTIF($J$2:J106,J106)</f>
        <v>0</v>
      </c>
      <c r="Z106" s="3">
        <f>COUNTIF($Y$2:Y106,1)</f>
        <v>0</v>
      </c>
      <c r="AA106" s="3">
        <f>Tableau1[[#This Row],[Niveau]]</f>
        <v>0</v>
      </c>
      <c r="AB106" s="3">
        <v>105</v>
      </c>
      <c r="AD106" s="3">
        <f>COUNTIF($K$2:K106,K106)</f>
        <v>0</v>
      </c>
      <c r="AE106" s="3">
        <f>COUNTIF($AD$2:AD106,1)</f>
        <v>0</v>
      </c>
      <c r="AF106" s="3">
        <f>Tableau1[[#This Row],[Classe]]</f>
        <v>0</v>
      </c>
    </row>
    <row r="107" spans="1:32" x14ac:dyDescent="0.25">
      <c r="A10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07" s="133">
        <f>COUNTIF($A$2:A107,1)</f>
        <v>106</v>
      </c>
      <c r="C107" s="133">
        <v>106</v>
      </c>
      <c r="E107" s="213"/>
      <c r="F107" s="214"/>
      <c r="G107" s="215"/>
      <c r="H107" s="216"/>
      <c r="I107" s="214"/>
      <c r="J107" s="217"/>
      <c r="K107" s="216"/>
      <c r="L107" s="216"/>
      <c r="Y107" s="3">
        <f>COUNTIF($J$2:J107,J107)</f>
        <v>0</v>
      </c>
      <c r="Z107" s="3">
        <f>COUNTIF($Y$2:Y107,1)</f>
        <v>0</v>
      </c>
      <c r="AA107" s="3">
        <f>Tableau1[[#This Row],[Niveau]]</f>
        <v>0</v>
      </c>
      <c r="AB107" s="3">
        <v>106</v>
      </c>
      <c r="AD107" s="3">
        <f>COUNTIF($K$2:K107,K107)</f>
        <v>0</v>
      </c>
      <c r="AE107" s="3">
        <f>COUNTIF($AD$2:AD107,1)</f>
        <v>0</v>
      </c>
      <c r="AF107" s="3">
        <f>Tableau1[[#This Row],[Classe]]</f>
        <v>0</v>
      </c>
    </row>
    <row r="108" spans="1:32" x14ac:dyDescent="0.25">
      <c r="A10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08" s="133">
        <f>COUNTIF($A$2:A108,1)</f>
        <v>107</v>
      </c>
      <c r="C108" s="133">
        <v>107</v>
      </c>
      <c r="E108" s="213"/>
      <c r="F108" s="214"/>
      <c r="G108" s="215"/>
      <c r="H108" s="216"/>
      <c r="I108" s="214"/>
      <c r="J108" s="217"/>
      <c r="K108" s="216"/>
      <c r="L108" s="216"/>
      <c r="Y108" s="3">
        <f>COUNTIF($J$2:J108,J108)</f>
        <v>0</v>
      </c>
      <c r="Z108" s="3">
        <f>COUNTIF($Y$2:Y108,1)</f>
        <v>0</v>
      </c>
      <c r="AA108" s="3">
        <f>Tableau1[[#This Row],[Niveau]]</f>
        <v>0</v>
      </c>
      <c r="AB108" s="3">
        <v>107</v>
      </c>
      <c r="AD108" s="3">
        <f>COUNTIF($K$2:K108,K108)</f>
        <v>0</v>
      </c>
      <c r="AE108" s="3">
        <f>COUNTIF($AD$2:AD108,1)</f>
        <v>0</v>
      </c>
      <c r="AF108" s="3">
        <f>Tableau1[[#This Row],[Classe]]</f>
        <v>0</v>
      </c>
    </row>
    <row r="109" spans="1:32" x14ac:dyDescent="0.25">
      <c r="A10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09" s="133">
        <f>COUNTIF($A$2:A109,1)</f>
        <v>108</v>
      </c>
      <c r="C109" s="133">
        <v>108</v>
      </c>
      <c r="E109" s="213"/>
      <c r="F109" s="214"/>
      <c r="G109" s="215"/>
      <c r="H109" s="216"/>
      <c r="I109" s="214"/>
      <c r="J109" s="217"/>
      <c r="K109" s="216"/>
      <c r="L109" s="216"/>
      <c r="Y109" s="3">
        <f>COUNTIF($J$2:J109,J109)</f>
        <v>0</v>
      </c>
      <c r="Z109" s="3">
        <f>COUNTIF($Y$2:Y109,1)</f>
        <v>0</v>
      </c>
      <c r="AA109" s="3">
        <f>Tableau1[[#This Row],[Niveau]]</f>
        <v>0</v>
      </c>
      <c r="AB109" s="3">
        <v>108</v>
      </c>
      <c r="AD109" s="3">
        <f>COUNTIF($K$2:K109,K109)</f>
        <v>0</v>
      </c>
      <c r="AE109" s="3">
        <f>COUNTIF($AD$2:AD109,1)</f>
        <v>0</v>
      </c>
      <c r="AF109" s="3">
        <f>Tableau1[[#This Row],[Classe]]</f>
        <v>0</v>
      </c>
    </row>
    <row r="110" spans="1:32" x14ac:dyDescent="0.25">
      <c r="A11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10" s="133">
        <f>COUNTIF($A$2:A110,1)</f>
        <v>109</v>
      </c>
      <c r="C110" s="133">
        <v>109</v>
      </c>
      <c r="E110" s="213"/>
      <c r="F110" s="214"/>
      <c r="G110" s="215"/>
      <c r="H110" s="216"/>
      <c r="I110" s="214"/>
      <c r="J110" s="217"/>
      <c r="K110" s="216"/>
      <c r="L110" s="216"/>
      <c r="Y110" s="3">
        <f>COUNTIF($J$2:J110,J110)</f>
        <v>0</v>
      </c>
      <c r="Z110" s="3">
        <f>COUNTIF($Y$2:Y110,1)</f>
        <v>0</v>
      </c>
      <c r="AA110" s="3">
        <f>Tableau1[[#This Row],[Niveau]]</f>
        <v>0</v>
      </c>
      <c r="AB110" s="3">
        <v>109</v>
      </c>
      <c r="AD110" s="3">
        <f>COUNTIF($K$2:K110,K110)</f>
        <v>0</v>
      </c>
      <c r="AE110" s="3">
        <f>COUNTIF($AD$2:AD110,1)</f>
        <v>0</v>
      </c>
      <c r="AF110" s="3">
        <f>Tableau1[[#This Row],[Classe]]</f>
        <v>0</v>
      </c>
    </row>
    <row r="111" spans="1:32" x14ac:dyDescent="0.25">
      <c r="A11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11" s="133">
        <f>COUNTIF($A$2:A111,1)</f>
        <v>110</v>
      </c>
      <c r="C111" s="133">
        <v>110</v>
      </c>
      <c r="E111" s="213"/>
      <c r="F111" s="214"/>
      <c r="G111" s="215"/>
      <c r="H111" s="216"/>
      <c r="I111" s="214"/>
      <c r="J111" s="217"/>
      <c r="K111" s="216"/>
      <c r="L111" s="216"/>
      <c r="Y111" s="3">
        <f>COUNTIF($J$2:J111,J111)</f>
        <v>0</v>
      </c>
      <c r="Z111" s="3">
        <f>COUNTIF($Y$2:Y111,1)</f>
        <v>0</v>
      </c>
      <c r="AA111" s="3">
        <f>Tableau1[[#This Row],[Niveau]]</f>
        <v>0</v>
      </c>
      <c r="AB111" s="3">
        <v>110</v>
      </c>
      <c r="AD111" s="3">
        <f>COUNTIF($K$2:K111,K111)</f>
        <v>0</v>
      </c>
      <c r="AE111" s="3">
        <f>COUNTIF($AD$2:AD111,1)</f>
        <v>0</v>
      </c>
      <c r="AF111" s="3">
        <f>Tableau1[[#This Row],[Classe]]</f>
        <v>0</v>
      </c>
    </row>
    <row r="112" spans="1:32" x14ac:dyDescent="0.25">
      <c r="A11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12" s="133">
        <f>COUNTIF($A$2:A112,1)</f>
        <v>111</v>
      </c>
      <c r="C112" s="133">
        <v>111</v>
      </c>
      <c r="E112" s="213"/>
      <c r="F112" s="214"/>
      <c r="G112" s="215"/>
      <c r="H112" s="216"/>
      <c r="I112" s="214"/>
      <c r="J112" s="217"/>
      <c r="K112" s="216"/>
      <c r="L112" s="216"/>
      <c r="Y112" s="3">
        <f>COUNTIF($J$2:J112,J112)</f>
        <v>0</v>
      </c>
      <c r="Z112" s="3">
        <f>COUNTIF($Y$2:Y112,1)</f>
        <v>0</v>
      </c>
      <c r="AA112" s="3">
        <f>Tableau1[[#This Row],[Niveau]]</f>
        <v>0</v>
      </c>
      <c r="AB112" s="3">
        <v>111</v>
      </c>
      <c r="AD112" s="3">
        <f>COUNTIF($K$2:K112,K112)</f>
        <v>0</v>
      </c>
      <c r="AE112" s="3">
        <f>COUNTIF($AD$2:AD112,1)</f>
        <v>0</v>
      </c>
      <c r="AF112" s="3">
        <f>Tableau1[[#This Row],[Classe]]</f>
        <v>0</v>
      </c>
    </row>
    <row r="113" spans="1:32" x14ac:dyDescent="0.25">
      <c r="A11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13" s="133">
        <f>COUNTIF($A$2:A113,1)</f>
        <v>112</v>
      </c>
      <c r="C113" s="133">
        <v>112</v>
      </c>
      <c r="E113" s="213"/>
      <c r="F113" s="214"/>
      <c r="G113" s="215"/>
      <c r="H113" s="216"/>
      <c r="I113" s="214"/>
      <c r="J113" s="217"/>
      <c r="K113" s="216"/>
      <c r="L113" s="216"/>
      <c r="Y113" s="3">
        <f>COUNTIF($J$2:J113,J113)</f>
        <v>0</v>
      </c>
      <c r="Z113" s="3">
        <f>COUNTIF($Y$2:Y113,1)</f>
        <v>0</v>
      </c>
      <c r="AA113" s="3">
        <f>Tableau1[[#This Row],[Niveau]]</f>
        <v>0</v>
      </c>
      <c r="AB113" s="3">
        <v>112</v>
      </c>
      <c r="AD113" s="3">
        <f>COUNTIF($K$2:K113,K113)</f>
        <v>0</v>
      </c>
      <c r="AE113" s="3">
        <f>COUNTIF($AD$2:AD113,1)</f>
        <v>0</v>
      </c>
      <c r="AF113" s="3">
        <f>Tableau1[[#This Row],[Classe]]</f>
        <v>0</v>
      </c>
    </row>
    <row r="114" spans="1:32" x14ac:dyDescent="0.25">
      <c r="A11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14" s="133">
        <f>COUNTIF($A$2:A114,1)</f>
        <v>113</v>
      </c>
      <c r="C114" s="133">
        <v>113</v>
      </c>
      <c r="E114" s="213"/>
      <c r="F114" s="214"/>
      <c r="G114" s="215"/>
      <c r="H114" s="216"/>
      <c r="I114" s="214"/>
      <c r="J114" s="217"/>
      <c r="K114" s="216"/>
      <c r="L114" s="216"/>
      <c r="Y114" s="3">
        <f>COUNTIF($J$2:J114,J114)</f>
        <v>0</v>
      </c>
      <c r="Z114" s="3">
        <f>COUNTIF($Y$2:Y114,1)</f>
        <v>0</v>
      </c>
      <c r="AA114" s="3">
        <f>Tableau1[[#This Row],[Niveau]]</f>
        <v>0</v>
      </c>
      <c r="AB114" s="3">
        <v>113</v>
      </c>
      <c r="AD114" s="3">
        <f>COUNTIF($K$2:K114,K114)</f>
        <v>0</v>
      </c>
      <c r="AE114" s="3">
        <f>COUNTIF($AD$2:AD114,1)</f>
        <v>0</v>
      </c>
      <c r="AF114" s="3">
        <f>Tableau1[[#This Row],[Classe]]</f>
        <v>0</v>
      </c>
    </row>
    <row r="115" spans="1:32" x14ac:dyDescent="0.25">
      <c r="A11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15" s="133">
        <f>COUNTIF($A$2:A115,1)</f>
        <v>114</v>
      </c>
      <c r="C115" s="133">
        <v>114</v>
      </c>
      <c r="E115" s="213"/>
      <c r="F115" s="214"/>
      <c r="G115" s="215"/>
      <c r="H115" s="216"/>
      <c r="I115" s="214"/>
      <c r="J115" s="217"/>
      <c r="K115" s="216"/>
      <c r="L115" s="216"/>
      <c r="Y115" s="3">
        <f>COUNTIF($J$2:J115,J115)</f>
        <v>0</v>
      </c>
      <c r="Z115" s="3">
        <f>COUNTIF($Y$2:Y115,1)</f>
        <v>0</v>
      </c>
      <c r="AA115" s="3">
        <f>Tableau1[[#This Row],[Niveau]]</f>
        <v>0</v>
      </c>
      <c r="AB115" s="3">
        <v>114</v>
      </c>
      <c r="AD115" s="3">
        <f>COUNTIF($K$2:K115,K115)</f>
        <v>0</v>
      </c>
      <c r="AE115" s="3">
        <f>COUNTIF($AD$2:AD115,1)</f>
        <v>0</v>
      </c>
      <c r="AF115" s="3">
        <f>Tableau1[[#This Row],[Classe]]</f>
        <v>0</v>
      </c>
    </row>
    <row r="116" spans="1:32" x14ac:dyDescent="0.25">
      <c r="A11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16" s="133">
        <f>COUNTIF($A$2:A116,1)</f>
        <v>115</v>
      </c>
      <c r="C116" s="133">
        <v>115</v>
      </c>
      <c r="E116" s="213"/>
      <c r="F116" s="214"/>
      <c r="G116" s="215"/>
      <c r="H116" s="216"/>
      <c r="I116" s="214"/>
      <c r="J116" s="217"/>
      <c r="K116" s="216"/>
      <c r="L116" s="216"/>
      <c r="Y116" s="3">
        <f>COUNTIF($J$2:J116,J116)</f>
        <v>0</v>
      </c>
      <c r="Z116" s="3">
        <f>COUNTIF($Y$2:Y116,1)</f>
        <v>0</v>
      </c>
      <c r="AA116" s="3">
        <f>Tableau1[[#This Row],[Niveau]]</f>
        <v>0</v>
      </c>
      <c r="AB116" s="3">
        <v>115</v>
      </c>
      <c r="AD116" s="3">
        <f>COUNTIF($K$2:K116,K116)</f>
        <v>0</v>
      </c>
      <c r="AE116" s="3">
        <f>COUNTIF($AD$2:AD116,1)</f>
        <v>0</v>
      </c>
      <c r="AF116" s="3">
        <f>Tableau1[[#This Row],[Classe]]</f>
        <v>0</v>
      </c>
    </row>
    <row r="117" spans="1:32" x14ac:dyDescent="0.25">
      <c r="A11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17" s="133">
        <f>COUNTIF($A$2:A117,1)</f>
        <v>116</v>
      </c>
      <c r="C117" s="133">
        <v>116</v>
      </c>
      <c r="E117" s="213"/>
      <c r="F117" s="214"/>
      <c r="G117" s="215"/>
      <c r="H117" s="216"/>
      <c r="I117" s="214"/>
      <c r="J117" s="217"/>
      <c r="K117" s="216"/>
      <c r="L117" s="216"/>
      <c r="Y117" s="3">
        <f>COUNTIF($J$2:J117,J117)</f>
        <v>0</v>
      </c>
      <c r="Z117" s="3">
        <f>COUNTIF($Y$2:Y117,1)</f>
        <v>0</v>
      </c>
      <c r="AA117" s="3">
        <f>Tableau1[[#This Row],[Niveau]]</f>
        <v>0</v>
      </c>
      <c r="AB117" s="3">
        <v>116</v>
      </c>
      <c r="AD117" s="3">
        <f>COUNTIF($K$2:K117,K117)</f>
        <v>0</v>
      </c>
      <c r="AE117" s="3">
        <f>COUNTIF($AD$2:AD117,1)</f>
        <v>0</v>
      </c>
      <c r="AF117" s="3">
        <f>Tableau1[[#This Row],[Classe]]</f>
        <v>0</v>
      </c>
    </row>
    <row r="118" spans="1:32" x14ac:dyDescent="0.25">
      <c r="A11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18" s="133">
        <f>COUNTIF($A$2:A118,1)</f>
        <v>117</v>
      </c>
      <c r="C118" s="133">
        <v>117</v>
      </c>
      <c r="E118" s="213"/>
      <c r="F118" s="214"/>
      <c r="G118" s="215"/>
      <c r="H118" s="216"/>
      <c r="I118" s="214"/>
      <c r="J118" s="217"/>
      <c r="K118" s="216"/>
      <c r="L118" s="216"/>
      <c r="Y118" s="3">
        <f>COUNTIF($J$2:J118,J118)</f>
        <v>0</v>
      </c>
      <c r="Z118" s="3">
        <f>COUNTIF($Y$2:Y118,1)</f>
        <v>0</v>
      </c>
      <c r="AA118" s="3">
        <f>Tableau1[[#This Row],[Niveau]]</f>
        <v>0</v>
      </c>
      <c r="AB118" s="3">
        <v>117</v>
      </c>
      <c r="AD118" s="3">
        <f>COUNTIF($K$2:K118,K118)</f>
        <v>0</v>
      </c>
      <c r="AE118" s="3">
        <f>COUNTIF($AD$2:AD118,1)</f>
        <v>0</v>
      </c>
      <c r="AF118" s="3">
        <f>Tableau1[[#This Row],[Classe]]</f>
        <v>0</v>
      </c>
    </row>
    <row r="119" spans="1:32" x14ac:dyDescent="0.25">
      <c r="A11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19" s="133">
        <f>COUNTIF($A$2:A119,1)</f>
        <v>118</v>
      </c>
      <c r="C119" s="133">
        <v>118</v>
      </c>
      <c r="E119" s="213"/>
      <c r="F119" s="214"/>
      <c r="G119" s="215"/>
      <c r="H119" s="216"/>
      <c r="I119" s="214"/>
      <c r="J119" s="217"/>
      <c r="K119" s="216"/>
      <c r="L119" s="216"/>
      <c r="Y119" s="3">
        <f>COUNTIF($J$2:J119,J119)</f>
        <v>0</v>
      </c>
      <c r="Z119" s="3">
        <f>COUNTIF($Y$2:Y119,1)</f>
        <v>0</v>
      </c>
      <c r="AA119" s="3">
        <f>Tableau1[[#This Row],[Niveau]]</f>
        <v>0</v>
      </c>
      <c r="AB119" s="3">
        <v>118</v>
      </c>
      <c r="AD119" s="3">
        <f>COUNTIF($K$2:K119,K119)</f>
        <v>0</v>
      </c>
      <c r="AE119" s="3">
        <f>COUNTIF($AD$2:AD119,1)</f>
        <v>0</v>
      </c>
      <c r="AF119" s="3">
        <f>Tableau1[[#This Row],[Classe]]</f>
        <v>0</v>
      </c>
    </row>
    <row r="120" spans="1:32" x14ac:dyDescent="0.25">
      <c r="A12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20" s="133">
        <f>COUNTIF($A$2:A120,1)</f>
        <v>119</v>
      </c>
      <c r="C120" s="133">
        <v>119</v>
      </c>
      <c r="E120" s="213"/>
      <c r="F120" s="214"/>
      <c r="G120" s="215"/>
      <c r="H120" s="216"/>
      <c r="I120" s="214"/>
      <c r="J120" s="217"/>
      <c r="K120" s="216"/>
      <c r="L120" s="216"/>
      <c r="Y120" s="3">
        <f>COUNTIF($J$2:J120,J120)</f>
        <v>0</v>
      </c>
      <c r="Z120" s="3">
        <f>COUNTIF($Y$2:Y120,1)</f>
        <v>0</v>
      </c>
      <c r="AA120" s="3">
        <f>Tableau1[[#This Row],[Niveau]]</f>
        <v>0</v>
      </c>
      <c r="AB120" s="3">
        <v>119</v>
      </c>
      <c r="AD120" s="3">
        <f>COUNTIF($K$2:K120,K120)</f>
        <v>0</v>
      </c>
      <c r="AE120" s="3">
        <f>COUNTIF($AD$2:AD120,1)</f>
        <v>0</v>
      </c>
      <c r="AF120" s="3">
        <f>Tableau1[[#This Row],[Classe]]</f>
        <v>0</v>
      </c>
    </row>
    <row r="121" spans="1:32" x14ac:dyDescent="0.25">
      <c r="A12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21" s="133">
        <f>COUNTIF($A$2:A121,1)</f>
        <v>120</v>
      </c>
      <c r="C121" s="133">
        <v>120</v>
      </c>
      <c r="E121" s="213"/>
      <c r="F121" s="214"/>
      <c r="G121" s="215"/>
      <c r="H121" s="216"/>
      <c r="I121" s="214"/>
      <c r="J121" s="217"/>
      <c r="K121" s="216"/>
      <c r="L121" s="216"/>
      <c r="Y121" s="3">
        <f>COUNTIF($J$2:J121,J121)</f>
        <v>0</v>
      </c>
      <c r="Z121" s="3">
        <f>COUNTIF($Y$2:Y121,1)</f>
        <v>0</v>
      </c>
      <c r="AA121" s="3">
        <f>Tableau1[[#This Row],[Niveau]]</f>
        <v>0</v>
      </c>
      <c r="AB121" s="3">
        <v>120</v>
      </c>
      <c r="AD121" s="3">
        <f>COUNTIF($K$2:K121,K121)</f>
        <v>0</v>
      </c>
      <c r="AE121" s="3">
        <f>COUNTIF($AD$2:AD121,1)</f>
        <v>0</v>
      </c>
      <c r="AF121" s="3">
        <f>Tableau1[[#This Row],[Classe]]</f>
        <v>0</v>
      </c>
    </row>
    <row r="122" spans="1:32" x14ac:dyDescent="0.25">
      <c r="A12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22" s="133">
        <f>COUNTIF($A$2:A122,1)</f>
        <v>121</v>
      </c>
      <c r="C122" s="133">
        <v>121</v>
      </c>
      <c r="E122" s="213"/>
      <c r="F122" s="214"/>
      <c r="G122" s="215"/>
      <c r="H122" s="216"/>
      <c r="I122" s="214"/>
      <c r="J122" s="217"/>
      <c r="K122" s="216"/>
      <c r="L122" s="216"/>
      <c r="Y122" s="3">
        <f>COUNTIF($J$2:J122,J122)</f>
        <v>0</v>
      </c>
      <c r="Z122" s="3">
        <f>COUNTIF($Y$2:Y122,1)</f>
        <v>0</v>
      </c>
      <c r="AA122" s="3">
        <f>Tableau1[[#This Row],[Niveau]]</f>
        <v>0</v>
      </c>
      <c r="AB122" s="3">
        <v>121</v>
      </c>
      <c r="AD122" s="3">
        <f>COUNTIF($K$2:K122,K122)</f>
        <v>0</v>
      </c>
      <c r="AE122" s="3">
        <f>COUNTIF($AD$2:AD122,1)</f>
        <v>0</v>
      </c>
      <c r="AF122" s="3">
        <f>Tableau1[[#This Row],[Classe]]</f>
        <v>0</v>
      </c>
    </row>
    <row r="123" spans="1:32" x14ac:dyDescent="0.25">
      <c r="A12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23" s="133">
        <f>COUNTIF($A$2:A123,1)</f>
        <v>122</v>
      </c>
      <c r="C123" s="133">
        <v>122</v>
      </c>
      <c r="E123" s="213"/>
      <c r="F123" s="214"/>
      <c r="G123" s="215"/>
      <c r="H123" s="216"/>
      <c r="I123" s="214"/>
      <c r="J123" s="217"/>
      <c r="K123" s="216"/>
      <c r="L123" s="216"/>
      <c r="Y123" s="3">
        <f>COUNTIF($J$2:J123,J123)</f>
        <v>0</v>
      </c>
      <c r="Z123" s="3">
        <f>COUNTIF($Y$2:Y123,1)</f>
        <v>0</v>
      </c>
      <c r="AA123" s="3">
        <f>Tableau1[[#This Row],[Niveau]]</f>
        <v>0</v>
      </c>
      <c r="AB123" s="3">
        <v>122</v>
      </c>
      <c r="AD123" s="3">
        <f>COUNTIF($K$2:K123,K123)</f>
        <v>0</v>
      </c>
      <c r="AE123" s="3">
        <f>COUNTIF($AD$2:AD123,1)</f>
        <v>0</v>
      </c>
      <c r="AF123" s="3">
        <f>Tableau1[[#This Row],[Classe]]</f>
        <v>0</v>
      </c>
    </row>
    <row r="124" spans="1:32" x14ac:dyDescent="0.25">
      <c r="A12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24" s="133">
        <f>COUNTIF($A$2:A124,1)</f>
        <v>123</v>
      </c>
      <c r="C124" s="133">
        <v>123</v>
      </c>
      <c r="E124" s="213"/>
      <c r="F124" s="214"/>
      <c r="G124" s="215"/>
      <c r="H124" s="216"/>
      <c r="I124" s="214"/>
      <c r="J124" s="217"/>
      <c r="K124" s="216"/>
      <c r="L124" s="216"/>
      <c r="Y124" s="3">
        <f>COUNTIF($J$2:J124,J124)</f>
        <v>0</v>
      </c>
      <c r="Z124" s="3">
        <f>COUNTIF($Y$2:Y124,1)</f>
        <v>0</v>
      </c>
      <c r="AA124" s="3">
        <f>Tableau1[[#This Row],[Niveau]]</f>
        <v>0</v>
      </c>
      <c r="AB124" s="3">
        <v>123</v>
      </c>
      <c r="AD124" s="3">
        <f>COUNTIF($K$2:K124,K124)</f>
        <v>0</v>
      </c>
      <c r="AE124" s="3">
        <f>COUNTIF($AD$2:AD124,1)</f>
        <v>0</v>
      </c>
      <c r="AF124" s="3">
        <f>Tableau1[[#This Row],[Classe]]</f>
        <v>0</v>
      </c>
    </row>
    <row r="125" spans="1:32" x14ac:dyDescent="0.25">
      <c r="A12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25" s="133">
        <f>COUNTIF($A$2:A125,1)</f>
        <v>124</v>
      </c>
      <c r="C125" s="133">
        <v>124</v>
      </c>
      <c r="E125" s="213"/>
      <c r="F125" s="214"/>
      <c r="G125" s="215"/>
      <c r="H125" s="216"/>
      <c r="I125" s="214"/>
      <c r="J125" s="217"/>
      <c r="K125" s="216"/>
      <c r="L125" s="216"/>
      <c r="Y125" s="3">
        <f>COUNTIF($J$2:J125,J125)</f>
        <v>0</v>
      </c>
      <c r="Z125" s="3">
        <f>COUNTIF($Y$2:Y125,1)</f>
        <v>0</v>
      </c>
      <c r="AA125" s="3">
        <f>Tableau1[[#This Row],[Niveau]]</f>
        <v>0</v>
      </c>
      <c r="AB125" s="3">
        <v>124</v>
      </c>
      <c r="AD125" s="3">
        <f>COUNTIF($K$2:K125,K125)</f>
        <v>0</v>
      </c>
      <c r="AE125" s="3">
        <f>COUNTIF($AD$2:AD125,1)</f>
        <v>0</v>
      </c>
      <c r="AF125" s="3">
        <f>Tableau1[[#This Row],[Classe]]</f>
        <v>0</v>
      </c>
    </row>
    <row r="126" spans="1:32" x14ac:dyDescent="0.25">
      <c r="A12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26" s="133">
        <f>COUNTIF($A$2:A126,1)</f>
        <v>125</v>
      </c>
      <c r="C126" s="133">
        <v>125</v>
      </c>
      <c r="E126" s="213"/>
      <c r="F126" s="214"/>
      <c r="G126" s="215"/>
      <c r="H126" s="216"/>
      <c r="I126" s="214"/>
      <c r="J126" s="217"/>
      <c r="K126" s="216"/>
      <c r="L126" s="216"/>
      <c r="Y126" s="3">
        <f>COUNTIF($J$2:J126,J126)</f>
        <v>0</v>
      </c>
      <c r="Z126" s="3">
        <f>COUNTIF($Y$2:Y126,1)</f>
        <v>0</v>
      </c>
      <c r="AA126" s="3">
        <f>Tableau1[[#This Row],[Niveau]]</f>
        <v>0</v>
      </c>
      <c r="AB126" s="3">
        <v>125</v>
      </c>
      <c r="AD126" s="3">
        <f>COUNTIF($K$2:K126,K126)</f>
        <v>0</v>
      </c>
      <c r="AE126" s="3">
        <f>COUNTIF($AD$2:AD126,1)</f>
        <v>0</v>
      </c>
      <c r="AF126" s="3">
        <f>Tableau1[[#This Row],[Classe]]</f>
        <v>0</v>
      </c>
    </row>
    <row r="127" spans="1:32" x14ac:dyDescent="0.25">
      <c r="A12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27" s="133">
        <f>COUNTIF($A$2:A127,1)</f>
        <v>126</v>
      </c>
      <c r="C127" s="133">
        <v>126</v>
      </c>
      <c r="E127" s="213"/>
      <c r="F127" s="214"/>
      <c r="G127" s="215"/>
      <c r="H127" s="216"/>
      <c r="I127" s="214"/>
      <c r="J127" s="217"/>
      <c r="K127" s="216"/>
      <c r="L127" s="216"/>
      <c r="Y127" s="3">
        <f>COUNTIF($J$2:J127,J127)</f>
        <v>0</v>
      </c>
      <c r="Z127" s="3">
        <f>COUNTIF($Y$2:Y127,1)</f>
        <v>0</v>
      </c>
      <c r="AA127" s="3">
        <f>Tableau1[[#This Row],[Niveau]]</f>
        <v>0</v>
      </c>
      <c r="AB127" s="3">
        <v>126</v>
      </c>
      <c r="AD127" s="3">
        <f>COUNTIF($K$2:K127,K127)</f>
        <v>0</v>
      </c>
      <c r="AE127" s="3">
        <f>COUNTIF($AD$2:AD127,1)</f>
        <v>0</v>
      </c>
      <c r="AF127" s="3">
        <f>Tableau1[[#This Row],[Classe]]</f>
        <v>0</v>
      </c>
    </row>
    <row r="128" spans="1:32" x14ac:dyDescent="0.25">
      <c r="A12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28" s="133">
        <f>COUNTIF($A$2:A128,1)</f>
        <v>127</v>
      </c>
      <c r="C128" s="133">
        <v>127</v>
      </c>
      <c r="E128" s="213"/>
      <c r="F128" s="214"/>
      <c r="G128" s="215"/>
      <c r="H128" s="216"/>
      <c r="I128" s="214"/>
      <c r="J128" s="217"/>
      <c r="K128" s="216"/>
      <c r="L128" s="216"/>
      <c r="Y128" s="3">
        <f>COUNTIF($J$2:J128,J128)</f>
        <v>0</v>
      </c>
      <c r="Z128" s="3">
        <f>COUNTIF($Y$2:Y128,1)</f>
        <v>0</v>
      </c>
      <c r="AA128" s="3">
        <f>Tableau1[[#This Row],[Niveau]]</f>
        <v>0</v>
      </c>
      <c r="AB128" s="3">
        <v>127</v>
      </c>
      <c r="AD128" s="3">
        <f>COUNTIF($K$2:K128,K128)</f>
        <v>0</v>
      </c>
      <c r="AE128" s="3">
        <f>COUNTIF($AD$2:AD128,1)</f>
        <v>0</v>
      </c>
      <c r="AF128" s="3">
        <f>Tableau1[[#This Row],[Classe]]</f>
        <v>0</v>
      </c>
    </row>
    <row r="129" spans="1:32" x14ac:dyDescent="0.25">
      <c r="A12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29" s="133">
        <f>COUNTIF($A$2:A129,1)</f>
        <v>128</v>
      </c>
      <c r="C129" s="133">
        <v>128</v>
      </c>
      <c r="E129" s="213"/>
      <c r="F129" s="214"/>
      <c r="G129" s="215"/>
      <c r="H129" s="216"/>
      <c r="I129" s="214"/>
      <c r="J129" s="217"/>
      <c r="K129" s="216"/>
      <c r="L129" s="216"/>
      <c r="Y129" s="3">
        <f>COUNTIF($J$2:J129,J129)</f>
        <v>0</v>
      </c>
      <c r="Z129" s="3">
        <f>COUNTIF($Y$2:Y129,1)</f>
        <v>0</v>
      </c>
      <c r="AA129" s="3">
        <f>Tableau1[[#This Row],[Niveau]]</f>
        <v>0</v>
      </c>
      <c r="AB129" s="3">
        <v>128</v>
      </c>
      <c r="AD129" s="3">
        <f>COUNTIF($K$2:K129,K129)</f>
        <v>0</v>
      </c>
      <c r="AE129" s="3">
        <f>COUNTIF($AD$2:AD129,1)</f>
        <v>0</v>
      </c>
      <c r="AF129" s="3">
        <f>Tableau1[[#This Row],[Classe]]</f>
        <v>0</v>
      </c>
    </row>
    <row r="130" spans="1:32" x14ac:dyDescent="0.25">
      <c r="A13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30" s="133">
        <f>COUNTIF($A$2:A130,1)</f>
        <v>129</v>
      </c>
      <c r="C130" s="133">
        <v>129</v>
      </c>
      <c r="E130" s="213"/>
      <c r="F130" s="214"/>
      <c r="G130" s="215"/>
      <c r="H130" s="216"/>
      <c r="I130" s="214"/>
      <c r="J130" s="217"/>
      <c r="K130" s="216"/>
      <c r="L130" s="216"/>
      <c r="Y130" s="3">
        <f>COUNTIF($J$2:J130,J130)</f>
        <v>0</v>
      </c>
      <c r="Z130" s="3">
        <f>COUNTIF($Y$2:Y130,1)</f>
        <v>0</v>
      </c>
      <c r="AA130" s="3">
        <f>Tableau1[[#This Row],[Niveau]]</f>
        <v>0</v>
      </c>
      <c r="AB130" s="3">
        <v>129</v>
      </c>
      <c r="AD130" s="3">
        <f>COUNTIF($K$2:K130,K130)</f>
        <v>0</v>
      </c>
      <c r="AE130" s="3">
        <f>COUNTIF($AD$2:AD130,1)</f>
        <v>0</v>
      </c>
      <c r="AF130" s="3">
        <f>Tableau1[[#This Row],[Classe]]</f>
        <v>0</v>
      </c>
    </row>
    <row r="131" spans="1:32" x14ac:dyDescent="0.25">
      <c r="A13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31" s="133">
        <f>COUNTIF($A$2:A131,1)</f>
        <v>130</v>
      </c>
      <c r="C131" s="133">
        <v>130</v>
      </c>
      <c r="E131" s="213"/>
      <c r="F131" s="214"/>
      <c r="G131" s="215"/>
      <c r="H131" s="216"/>
      <c r="I131" s="214"/>
      <c r="J131" s="217"/>
      <c r="K131" s="216"/>
      <c r="L131" s="216"/>
      <c r="Y131" s="3">
        <f>COUNTIF($J$2:J131,J131)</f>
        <v>0</v>
      </c>
      <c r="Z131" s="3">
        <f>COUNTIF($Y$2:Y131,1)</f>
        <v>0</v>
      </c>
      <c r="AA131" s="3">
        <f>Tableau1[[#This Row],[Niveau]]</f>
        <v>0</v>
      </c>
      <c r="AB131" s="3">
        <v>130</v>
      </c>
      <c r="AD131" s="3">
        <f>COUNTIF($K$2:K131,K131)</f>
        <v>0</v>
      </c>
      <c r="AE131" s="3">
        <f>COUNTIF($AD$2:AD131,1)</f>
        <v>0</v>
      </c>
      <c r="AF131" s="3">
        <f>Tableau1[[#This Row],[Classe]]</f>
        <v>0</v>
      </c>
    </row>
    <row r="132" spans="1:32" x14ac:dyDescent="0.25">
      <c r="A13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32" s="133">
        <f>COUNTIF($A$2:A132,1)</f>
        <v>131</v>
      </c>
      <c r="C132" s="133">
        <v>131</v>
      </c>
      <c r="E132" s="213"/>
      <c r="F132" s="214"/>
      <c r="G132" s="215"/>
      <c r="H132" s="216"/>
      <c r="I132" s="214"/>
      <c r="J132" s="217"/>
      <c r="K132" s="216"/>
      <c r="L132" s="216"/>
      <c r="Y132" s="3">
        <f>COUNTIF($J$2:J132,J132)</f>
        <v>0</v>
      </c>
      <c r="Z132" s="3">
        <f>COUNTIF($Y$2:Y132,1)</f>
        <v>0</v>
      </c>
      <c r="AA132" s="3">
        <f>Tableau1[[#This Row],[Niveau]]</f>
        <v>0</v>
      </c>
      <c r="AB132" s="3">
        <v>131</v>
      </c>
      <c r="AD132" s="3">
        <f>COUNTIF($K$2:K132,K132)</f>
        <v>0</v>
      </c>
      <c r="AE132" s="3">
        <f>COUNTIF($AD$2:AD132,1)</f>
        <v>0</v>
      </c>
      <c r="AF132" s="3">
        <f>Tableau1[[#This Row],[Classe]]</f>
        <v>0</v>
      </c>
    </row>
    <row r="133" spans="1:32" x14ac:dyDescent="0.25">
      <c r="A13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33" s="133">
        <f>COUNTIF($A$2:A133,1)</f>
        <v>132</v>
      </c>
      <c r="C133" s="133">
        <v>132</v>
      </c>
      <c r="E133" s="213"/>
      <c r="F133" s="214"/>
      <c r="G133" s="215"/>
      <c r="H133" s="216"/>
      <c r="I133" s="214"/>
      <c r="J133" s="217"/>
      <c r="K133" s="216"/>
      <c r="L133" s="216"/>
      <c r="Y133" s="3">
        <f>COUNTIF($J$2:J133,J133)</f>
        <v>0</v>
      </c>
      <c r="Z133" s="3">
        <f>COUNTIF($Y$2:Y133,1)</f>
        <v>0</v>
      </c>
      <c r="AA133" s="3">
        <f>Tableau1[[#This Row],[Niveau]]</f>
        <v>0</v>
      </c>
      <c r="AB133" s="3">
        <v>132</v>
      </c>
      <c r="AD133" s="3">
        <f>COUNTIF($K$2:K133,K133)</f>
        <v>0</v>
      </c>
      <c r="AE133" s="3">
        <f>COUNTIF($AD$2:AD133,1)</f>
        <v>0</v>
      </c>
      <c r="AF133" s="3">
        <f>Tableau1[[#This Row],[Classe]]</f>
        <v>0</v>
      </c>
    </row>
    <row r="134" spans="1:32" x14ac:dyDescent="0.25">
      <c r="A13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34" s="133">
        <f>COUNTIF($A$2:A134,1)</f>
        <v>133</v>
      </c>
      <c r="C134" s="133">
        <v>133</v>
      </c>
      <c r="E134" s="213"/>
      <c r="F134" s="214"/>
      <c r="G134" s="215"/>
      <c r="H134" s="216"/>
      <c r="I134" s="214"/>
      <c r="J134" s="217"/>
      <c r="K134" s="216"/>
      <c r="L134" s="216"/>
      <c r="Y134" s="3">
        <f>COUNTIF($J$2:J134,J134)</f>
        <v>0</v>
      </c>
      <c r="Z134" s="3">
        <f>COUNTIF($Y$2:Y134,1)</f>
        <v>0</v>
      </c>
      <c r="AA134" s="3">
        <f>Tableau1[[#This Row],[Niveau]]</f>
        <v>0</v>
      </c>
      <c r="AB134" s="3">
        <v>133</v>
      </c>
      <c r="AD134" s="3">
        <f>COUNTIF($K$2:K134,K134)</f>
        <v>0</v>
      </c>
      <c r="AE134" s="3">
        <f>COUNTIF($AD$2:AD134,1)</f>
        <v>0</v>
      </c>
      <c r="AF134" s="3">
        <f>Tableau1[[#This Row],[Classe]]</f>
        <v>0</v>
      </c>
    </row>
    <row r="135" spans="1:32" x14ac:dyDescent="0.25">
      <c r="A13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35" s="133">
        <f>COUNTIF($A$2:A135,1)</f>
        <v>134</v>
      </c>
      <c r="C135" s="133">
        <v>134</v>
      </c>
      <c r="E135" s="213"/>
      <c r="F135" s="214"/>
      <c r="G135" s="215"/>
      <c r="H135" s="216"/>
      <c r="I135" s="214"/>
      <c r="J135" s="217"/>
      <c r="K135" s="216"/>
      <c r="L135" s="216"/>
      <c r="Y135" s="3">
        <f>COUNTIF($J$2:J135,J135)</f>
        <v>0</v>
      </c>
      <c r="Z135" s="3">
        <f>COUNTIF($Y$2:Y135,1)</f>
        <v>0</v>
      </c>
      <c r="AA135" s="3">
        <f>Tableau1[[#This Row],[Niveau]]</f>
        <v>0</v>
      </c>
      <c r="AB135" s="3">
        <v>134</v>
      </c>
      <c r="AD135" s="3">
        <f>COUNTIF($K$2:K135,K135)</f>
        <v>0</v>
      </c>
      <c r="AE135" s="3">
        <f>COUNTIF($AD$2:AD135,1)</f>
        <v>0</v>
      </c>
      <c r="AF135" s="3">
        <f>Tableau1[[#This Row],[Classe]]</f>
        <v>0</v>
      </c>
    </row>
    <row r="136" spans="1:32" x14ac:dyDescent="0.25">
      <c r="A13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36" s="133">
        <f>COUNTIF($A$2:A136,1)</f>
        <v>135</v>
      </c>
      <c r="C136" s="133">
        <v>135</v>
      </c>
      <c r="E136" s="213"/>
      <c r="F136" s="214"/>
      <c r="G136" s="215"/>
      <c r="H136" s="216"/>
      <c r="I136" s="214"/>
      <c r="J136" s="217"/>
      <c r="K136" s="216"/>
      <c r="L136" s="216"/>
      <c r="Y136" s="3">
        <f>COUNTIF($J$2:J136,J136)</f>
        <v>0</v>
      </c>
      <c r="Z136" s="3">
        <f>COUNTIF($Y$2:Y136,1)</f>
        <v>0</v>
      </c>
      <c r="AA136" s="3">
        <f>Tableau1[[#This Row],[Niveau]]</f>
        <v>0</v>
      </c>
      <c r="AB136" s="3">
        <v>135</v>
      </c>
      <c r="AD136" s="3">
        <f>COUNTIF($K$2:K136,K136)</f>
        <v>0</v>
      </c>
      <c r="AE136" s="3">
        <f>COUNTIF($AD$2:AD136,1)</f>
        <v>0</v>
      </c>
      <c r="AF136" s="3">
        <f>Tableau1[[#This Row],[Classe]]</f>
        <v>0</v>
      </c>
    </row>
    <row r="137" spans="1:32" x14ac:dyDescent="0.25">
      <c r="A13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37" s="133">
        <f>COUNTIF($A$2:A137,1)</f>
        <v>136</v>
      </c>
      <c r="C137" s="133">
        <v>136</v>
      </c>
      <c r="E137" s="213"/>
      <c r="F137" s="214"/>
      <c r="G137" s="215"/>
      <c r="H137" s="216"/>
      <c r="I137" s="214"/>
      <c r="J137" s="217"/>
      <c r="K137" s="216"/>
      <c r="L137" s="216"/>
      <c r="Y137" s="3">
        <f>COUNTIF($J$2:J137,J137)</f>
        <v>0</v>
      </c>
      <c r="Z137" s="3">
        <f>COUNTIF($Y$2:Y137,1)</f>
        <v>0</v>
      </c>
      <c r="AA137" s="3">
        <f>Tableau1[[#This Row],[Niveau]]</f>
        <v>0</v>
      </c>
      <c r="AB137" s="3">
        <v>136</v>
      </c>
      <c r="AD137" s="3">
        <f>COUNTIF($K$2:K137,K137)</f>
        <v>0</v>
      </c>
      <c r="AE137" s="3">
        <f>COUNTIF($AD$2:AD137,1)</f>
        <v>0</v>
      </c>
      <c r="AF137" s="3">
        <f>Tableau1[[#This Row],[Classe]]</f>
        <v>0</v>
      </c>
    </row>
    <row r="138" spans="1:32" x14ac:dyDescent="0.25">
      <c r="A13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38" s="133">
        <f>COUNTIF($A$2:A138,1)</f>
        <v>137</v>
      </c>
      <c r="C138" s="133">
        <v>137</v>
      </c>
      <c r="E138" s="213"/>
      <c r="F138" s="214"/>
      <c r="G138" s="215"/>
      <c r="H138" s="216"/>
      <c r="I138" s="214"/>
      <c r="J138" s="217"/>
      <c r="K138" s="216"/>
      <c r="L138" s="216"/>
      <c r="Y138" s="3">
        <f>COUNTIF($J$2:J138,J138)</f>
        <v>0</v>
      </c>
      <c r="Z138" s="3">
        <f>COUNTIF($Y$2:Y138,1)</f>
        <v>0</v>
      </c>
      <c r="AA138" s="3">
        <f>Tableau1[[#This Row],[Niveau]]</f>
        <v>0</v>
      </c>
      <c r="AB138" s="3">
        <v>137</v>
      </c>
      <c r="AD138" s="3">
        <f>COUNTIF($K$2:K138,K138)</f>
        <v>0</v>
      </c>
      <c r="AE138" s="3">
        <f>COUNTIF($AD$2:AD138,1)</f>
        <v>0</v>
      </c>
      <c r="AF138" s="3">
        <f>Tableau1[[#This Row],[Classe]]</f>
        <v>0</v>
      </c>
    </row>
    <row r="139" spans="1:32" x14ac:dyDescent="0.25">
      <c r="A13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39" s="133">
        <f>COUNTIF($A$2:A139,1)</f>
        <v>138</v>
      </c>
      <c r="C139" s="133">
        <v>138</v>
      </c>
      <c r="E139" s="213"/>
      <c r="F139" s="214"/>
      <c r="G139" s="215"/>
      <c r="H139" s="216"/>
      <c r="I139" s="214"/>
      <c r="J139" s="217"/>
      <c r="K139" s="216"/>
      <c r="L139" s="216"/>
      <c r="Y139" s="3">
        <f>COUNTIF($J$2:J139,J139)</f>
        <v>0</v>
      </c>
      <c r="Z139" s="3">
        <f>COUNTIF($Y$2:Y139,1)</f>
        <v>0</v>
      </c>
      <c r="AA139" s="3">
        <f>Tableau1[[#This Row],[Niveau]]</f>
        <v>0</v>
      </c>
      <c r="AB139" s="3">
        <v>138</v>
      </c>
      <c r="AD139" s="3">
        <f>COUNTIF($K$2:K139,K139)</f>
        <v>0</v>
      </c>
      <c r="AE139" s="3">
        <f>COUNTIF($AD$2:AD139,1)</f>
        <v>0</v>
      </c>
      <c r="AF139" s="3">
        <f>Tableau1[[#This Row],[Classe]]</f>
        <v>0</v>
      </c>
    </row>
    <row r="140" spans="1:32" x14ac:dyDescent="0.25">
      <c r="A14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40" s="133">
        <f>COUNTIF($A$2:A140,1)</f>
        <v>139</v>
      </c>
      <c r="C140" s="133">
        <v>139</v>
      </c>
      <c r="E140" s="213"/>
      <c r="F140" s="214"/>
      <c r="G140" s="215"/>
      <c r="H140" s="216"/>
      <c r="I140" s="214"/>
      <c r="J140" s="217"/>
      <c r="K140" s="216"/>
      <c r="L140" s="216"/>
      <c r="Y140" s="3">
        <f>COUNTIF($J$2:J140,J140)</f>
        <v>0</v>
      </c>
      <c r="Z140" s="3">
        <f>COUNTIF($Y$2:Y140,1)</f>
        <v>0</v>
      </c>
      <c r="AA140" s="3">
        <f>Tableau1[[#This Row],[Niveau]]</f>
        <v>0</v>
      </c>
      <c r="AB140" s="3">
        <v>139</v>
      </c>
      <c r="AD140" s="3">
        <f>COUNTIF($K$2:K140,K140)</f>
        <v>0</v>
      </c>
      <c r="AE140" s="3">
        <f>COUNTIF($AD$2:AD140,1)</f>
        <v>0</v>
      </c>
      <c r="AF140" s="3">
        <f>Tableau1[[#This Row],[Classe]]</f>
        <v>0</v>
      </c>
    </row>
    <row r="141" spans="1:32" x14ac:dyDescent="0.25">
      <c r="A14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41" s="133">
        <f>COUNTIF($A$2:A141,1)</f>
        <v>140</v>
      </c>
      <c r="C141" s="133">
        <v>140</v>
      </c>
      <c r="E141" s="213"/>
      <c r="F141" s="214"/>
      <c r="G141" s="215"/>
      <c r="H141" s="216"/>
      <c r="I141" s="214"/>
      <c r="J141" s="217"/>
      <c r="K141" s="216"/>
      <c r="L141" s="216"/>
      <c r="Y141" s="3">
        <f>COUNTIF($J$2:J141,J141)</f>
        <v>0</v>
      </c>
      <c r="Z141" s="3">
        <f>COUNTIF($Y$2:Y141,1)</f>
        <v>0</v>
      </c>
      <c r="AA141" s="3">
        <f>Tableau1[[#This Row],[Niveau]]</f>
        <v>0</v>
      </c>
      <c r="AB141" s="3">
        <v>140</v>
      </c>
      <c r="AD141" s="3">
        <f>COUNTIF($K$2:K141,K141)</f>
        <v>0</v>
      </c>
      <c r="AE141" s="3">
        <f>COUNTIF($AD$2:AD141,1)</f>
        <v>0</v>
      </c>
      <c r="AF141" s="3">
        <f>Tableau1[[#This Row],[Classe]]</f>
        <v>0</v>
      </c>
    </row>
    <row r="142" spans="1:32" x14ac:dyDescent="0.25">
      <c r="A14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42" s="133">
        <f>COUNTIF($A$2:A142,1)</f>
        <v>141</v>
      </c>
      <c r="C142" s="133">
        <v>141</v>
      </c>
      <c r="E142" s="213"/>
      <c r="F142" s="214"/>
      <c r="G142" s="215"/>
      <c r="H142" s="216"/>
      <c r="I142" s="214"/>
      <c r="J142" s="217"/>
      <c r="K142" s="216"/>
      <c r="L142" s="216"/>
      <c r="Y142" s="3">
        <f>COUNTIF($J$2:J142,J142)</f>
        <v>0</v>
      </c>
      <c r="Z142" s="3">
        <f>COUNTIF($Y$2:Y142,1)</f>
        <v>0</v>
      </c>
      <c r="AA142" s="3">
        <f>Tableau1[[#This Row],[Niveau]]</f>
        <v>0</v>
      </c>
      <c r="AB142" s="3">
        <v>141</v>
      </c>
      <c r="AD142" s="3">
        <f>COUNTIF($K$2:K142,K142)</f>
        <v>0</v>
      </c>
      <c r="AE142" s="3">
        <f>COUNTIF($AD$2:AD142,1)</f>
        <v>0</v>
      </c>
      <c r="AF142" s="3">
        <f>Tableau1[[#This Row],[Classe]]</f>
        <v>0</v>
      </c>
    </row>
    <row r="143" spans="1:32" x14ac:dyDescent="0.25">
      <c r="A14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43" s="133">
        <f>COUNTIF($A$2:A143,1)</f>
        <v>142</v>
      </c>
      <c r="C143" s="133">
        <v>142</v>
      </c>
      <c r="E143" s="213"/>
      <c r="F143" s="214"/>
      <c r="G143" s="215"/>
      <c r="H143" s="216"/>
      <c r="I143" s="214"/>
      <c r="J143" s="217"/>
      <c r="K143" s="216"/>
      <c r="L143" s="216"/>
      <c r="Y143" s="3">
        <f>COUNTIF($J$2:J143,J143)</f>
        <v>0</v>
      </c>
      <c r="Z143" s="3">
        <f>COUNTIF($Y$2:Y143,1)</f>
        <v>0</v>
      </c>
      <c r="AA143" s="3">
        <f>Tableau1[[#This Row],[Niveau]]</f>
        <v>0</v>
      </c>
      <c r="AB143" s="3">
        <v>142</v>
      </c>
      <c r="AD143" s="3">
        <f>COUNTIF($K$2:K143,K143)</f>
        <v>0</v>
      </c>
      <c r="AE143" s="3">
        <f>COUNTIF($AD$2:AD143,1)</f>
        <v>0</v>
      </c>
      <c r="AF143" s="3">
        <f>Tableau1[[#This Row],[Classe]]</f>
        <v>0</v>
      </c>
    </row>
    <row r="144" spans="1:32" x14ac:dyDescent="0.25">
      <c r="A14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44" s="133">
        <f>COUNTIF($A$2:A144,1)</f>
        <v>143</v>
      </c>
      <c r="C144" s="133">
        <v>143</v>
      </c>
      <c r="E144" s="213"/>
      <c r="F144" s="214"/>
      <c r="G144" s="215"/>
      <c r="H144" s="216"/>
      <c r="I144" s="214"/>
      <c r="J144" s="217"/>
      <c r="K144" s="216"/>
      <c r="L144" s="216"/>
      <c r="Y144" s="3">
        <f>COUNTIF($J$2:J144,J144)</f>
        <v>0</v>
      </c>
      <c r="Z144" s="3">
        <f>COUNTIF($Y$2:Y144,1)</f>
        <v>0</v>
      </c>
      <c r="AA144" s="3">
        <f>Tableau1[[#This Row],[Niveau]]</f>
        <v>0</v>
      </c>
      <c r="AB144" s="3">
        <v>143</v>
      </c>
      <c r="AD144" s="3">
        <f>COUNTIF($K$2:K144,K144)</f>
        <v>0</v>
      </c>
      <c r="AE144" s="3">
        <f>COUNTIF($AD$2:AD144,1)</f>
        <v>0</v>
      </c>
      <c r="AF144" s="3">
        <f>Tableau1[[#This Row],[Classe]]</f>
        <v>0</v>
      </c>
    </row>
    <row r="145" spans="1:32" x14ac:dyDescent="0.25">
      <c r="A14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45" s="133">
        <f>COUNTIF($A$2:A145,1)</f>
        <v>144</v>
      </c>
      <c r="C145" s="133">
        <v>144</v>
      </c>
      <c r="E145" s="213"/>
      <c r="F145" s="214"/>
      <c r="G145" s="215"/>
      <c r="H145" s="216"/>
      <c r="I145" s="214"/>
      <c r="J145" s="217"/>
      <c r="K145" s="216"/>
      <c r="L145" s="216"/>
      <c r="Y145" s="3">
        <f>COUNTIF($J$2:J145,J145)</f>
        <v>0</v>
      </c>
      <c r="Z145" s="3">
        <f>COUNTIF($Y$2:Y145,1)</f>
        <v>0</v>
      </c>
      <c r="AA145" s="3">
        <f>Tableau1[[#This Row],[Niveau]]</f>
        <v>0</v>
      </c>
      <c r="AB145" s="3">
        <v>144</v>
      </c>
      <c r="AD145" s="3">
        <f>COUNTIF($K$2:K145,K145)</f>
        <v>0</v>
      </c>
      <c r="AE145" s="3">
        <f>COUNTIF($AD$2:AD145,1)</f>
        <v>0</v>
      </c>
      <c r="AF145" s="3">
        <f>Tableau1[[#This Row],[Classe]]</f>
        <v>0</v>
      </c>
    </row>
    <row r="146" spans="1:32" x14ac:dyDescent="0.25">
      <c r="A14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46" s="133">
        <f>COUNTIF($A$2:A146,1)</f>
        <v>145</v>
      </c>
      <c r="C146" s="133">
        <v>145</v>
      </c>
      <c r="E146" s="213"/>
      <c r="F146" s="214"/>
      <c r="G146" s="215"/>
      <c r="H146" s="216"/>
      <c r="I146" s="214"/>
      <c r="J146" s="217"/>
      <c r="K146" s="216"/>
      <c r="L146" s="216"/>
      <c r="Y146" s="3">
        <f>COUNTIF($J$2:J146,J146)</f>
        <v>0</v>
      </c>
      <c r="Z146" s="3">
        <f>COUNTIF($Y$2:Y146,1)</f>
        <v>0</v>
      </c>
      <c r="AA146" s="3">
        <f>Tableau1[[#This Row],[Niveau]]</f>
        <v>0</v>
      </c>
      <c r="AB146" s="3">
        <v>145</v>
      </c>
      <c r="AD146" s="3">
        <f>COUNTIF($K$2:K146,K146)</f>
        <v>0</v>
      </c>
      <c r="AE146" s="3">
        <f>COUNTIF($AD$2:AD146,1)</f>
        <v>0</v>
      </c>
      <c r="AF146" s="3">
        <f>Tableau1[[#This Row],[Classe]]</f>
        <v>0</v>
      </c>
    </row>
    <row r="147" spans="1:32" x14ac:dyDescent="0.25">
      <c r="A14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47" s="133">
        <f>COUNTIF($A$2:A147,1)</f>
        <v>146</v>
      </c>
      <c r="C147" s="133">
        <v>146</v>
      </c>
      <c r="E147" s="213"/>
      <c r="F147" s="214"/>
      <c r="G147" s="215"/>
      <c r="H147" s="216"/>
      <c r="I147" s="214"/>
      <c r="J147" s="217"/>
      <c r="K147" s="216"/>
      <c r="L147" s="216"/>
      <c r="Y147" s="3">
        <f>COUNTIF($J$2:J147,J147)</f>
        <v>0</v>
      </c>
      <c r="Z147" s="3">
        <f>COUNTIF($Y$2:Y147,1)</f>
        <v>0</v>
      </c>
      <c r="AA147" s="3">
        <f>Tableau1[[#This Row],[Niveau]]</f>
        <v>0</v>
      </c>
      <c r="AB147" s="3">
        <v>146</v>
      </c>
      <c r="AD147" s="3">
        <f>COUNTIF($K$2:K147,K147)</f>
        <v>0</v>
      </c>
      <c r="AE147" s="3">
        <f>COUNTIF($AD$2:AD147,1)</f>
        <v>0</v>
      </c>
      <c r="AF147" s="3">
        <f>Tableau1[[#This Row],[Classe]]</f>
        <v>0</v>
      </c>
    </row>
    <row r="148" spans="1:32" x14ac:dyDescent="0.25">
      <c r="A14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48" s="133">
        <f>COUNTIF($A$2:A148,1)</f>
        <v>147</v>
      </c>
      <c r="C148" s="133">
        <v>147</v>
      </c>
      <c r="E148" s="213"/>
      <c r="F148" s="214"/>
      <c r="G148" s="215"/>
      <c r="H148" s="216"/>
      <c r="I148" s="214"/>
      <c r="J148" s="217"/>
      <c r="K148" s="216"/>
      <c r="L148" s="216"/>
      <c r="Y148" s="3">
        <f>COUNTIF($J$2:J148,J148)</f>
        <v>0</v>
      </c>
      <c r="Z148" s="3">
        <f>COUNTIF($Y$2:Y148,1)</f>
        <v>0</v>
      </c>
      <c r="AA148" s="3">
        <f>Tableau1[[#This Row],[Niveau]]</f>
        <v>0</v>
      </c>
      <c r="AB148" s="3">
        <v>147</v>
      </c>
      <c r="AD148" s="3">
        <f>COUNTIF($K$2:K148,K148)</f>
        <v>0</v>
      </c>
      <c r="AE148" s="3">
        <f>COUNTIF($AD$2:AD148,1)</f>
        <v>0</v>
      </c>
      <c r="AF148" s="3">
        <f>Tableau1[[#This Row],[Classe]]</f>
        <v>0</v>
      </c>
    </row>
    <row r="149" spans="1:32" x14ac:dyDescent="0.25">
      <c r="A14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49" s="133">
        <f>COUNTIF($A$2:A149,1)</f>
        <v>148</v>
      </c>
      <c r="C149" s="133">
        <v>148</v>
      </c>
      <c r="E149" s="213"/>
      <c r="F149" s="214"/>
      <c r="G149" s="215"/>
      <c r="H149" s="216"/>
      <c r="I149" s="214"/>
      <c r="J149" s="217"/>
      <c r="K149" s="216"/>
      <c r="L149" s="216"/>
      <c r="Y149" s="3">
        <f>COUNTIF($J$2:J149,J149)</f>
        <v>0</v>
      </c>
      <c r="Z149" s="3">
        <f>COUNTIF($Y$2:Y149,1)</f>
        <v>0</v>
      </c>
      <c r="AA149" s="3">
        <f>Tableau1[[#This Row],[Niveau]]</f>
        <v>0</v>
      </c>
      <c r="AB149" s="3">
        <v>148</v>
      </c>
      <c r="AD149" s="3">
        <f>COUNTIF($K$2:K149,K149)</f>
        <v>0</v>
      </c>
      <c r="AE149" s="3">
        <f>COUNTIF($AD$2:AD149,1)</f>
        <v>0</v>
      </c>
      <c r="AF149" s="3">
        <f>Tableau1[[#This Row],[Classe]]</f>
        <v>0</v>
      </c>
    </row>
    <row r="150" spans="1:32" x14ac:dyDescent="0.25">
      <c r="A15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50" s="133">
        <f>COUNTIF($A$2:A150,1)</f>
        <v>149</v>
      </c>
      <c r="C150" s="133">
        <v>149</v>
      </c>
      <c r="E150" s="213"/>
      <c r="F150" s="214"/>
      <c r="G150" s="215"/>
      <c r="H150" s="216"/>
      <c r="I150" s="214"/>
      <c r="J150" s="217"/>
      <c r="K150" s="216"/>
      <c r="L150" s="216"/>
      <c r="Y150" s="3">
        <f>COUNTIF($J$2:J150,J150)</f>
        <v>0</v>
      </c>
      <c r="Z150" s="3">
        <f>COUNTIF($Y$2:Y150,1)</f>
        <v>0</v>
      </c>
      <c r="AA150" s="3">
        <f>Tableau1[[#This Row],[Niveau]]</f>
        <v>0</v>
      </c>
      <c r="AB150" s="3">
        <v>149</v>
      </c>
      <c r="AD150" s="3">
        <f>COUNTIF($K$2:K150,K150)</f>
        <v>0</v>
      </c>
      <c r="AE150" s="3">
        <f>COUNTIF($AD$2:AD150,1)</f>
        <v>0</v>
      </c>
      <c r="AF150" s="3">
        <f>Tableau1[[#This Row],[Classe]]</f>
        <v>0</v>
      </c>
    </row>
    <row r="151" spans="1:32" x14ac:dyDescent="0.25">
      <c r="A15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51" s="133">
        <f>COUNTIF($A$2:A151,1)</f>
        <v>150</v>
      </c>
      <c r="C151" s="133">
        <v>150</v>
      </c>
      <c r="E151" s="213"/>
      <c r="F151" s="214"/>
      <c r="G151" s="215"/>
      <c r="H151" s="216"/>
      <c r="I151" s="214"/>
      <c r="J151" s="217"/>
      <c r="K151" s="216"/>
      <c r="L151" s="216"/>
      <c r="Y151" s="3">
        <f>COUNTIF($J$2:J151,J151)</f>
        <v>0</v>
      </c>
      <c r="Z151" s="3">
        <f>COUNTIF($Y$2:Y151,1)</f>
        <v>0</v>
      </c>
      <c r="AA151" s="3">
        <f>Tableau1[[#This Row],[Niveau]]</f>
        <v>0</v>
      </c>
      <c r="AB151" s="3">
        <v>150</v>
      </c>
      <c r="AD151" s="3">
        <f>COUNTIF($K$2:K151,K151)</f>
        <v>0</v>
      </c>
      <c r="AE151" s="3">
        <f>COUNTIF($AD$2:AD151,1)</f>
        <v>0</v>
      </c>
      <c r="AF151" s="3">
        <f>Tableau1[[#This Row],[Classe]]</f>
        <v>0</v>
      </c>
    </row>
    <row r="152" spans="1:32" x14ac:dyDescent="0.25">
      <c r="A15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52" s="133">
        <f>COUNTIF($A$2:A152,1)</f>
        <v>151</v>
      </c>
      <c r="C152" s="133">
        <v>151</v>
      </c>
      <c r="E152" s="213"/>
      <c r="F152" s="214"/>
      <c r="G152" s="215"/>
      <c r="H152" s="216"/>
      <c r="I152" s="214"/>
      <c r="J152" s="217"/>
      <c r="K152" s="216"/>
      <c r="L152" s="216"/>
      <c r="Y152" s="3">
        <f>COUNTIF($J$2:J152,J152)</f>
        <v>0</v>
      </c>
      <c r="Z152" s="3">
        <f>COUNTIF($Y$2:Y152,1)</f>
        <v>0</v>
      </c>
      <c r="AA152" s="3">
        <f>Tableau1[[#This Row],[Niveau]]</f>
        <v>0</v>
      </c>
      <c r="AB152" s="3">
        <v>151</v>
      </c>
      <c r="AD152" s="3">
        <f>COUNTIF($K$2:K152,K152)</f>
        <v>0</v>
      </c>
      <c r="AE152" s="3">
        <f>COUNTIF($AD$2:AD152,1)</f>
        <v>0</v>
      </c>
      <c r="AF152" s="3">
        <f>Tableau1[[#This Row],[Classe]]</f>
        <v>0</v>
      </c>
    </row>
    <row r="153" spans="1:32" x14ac:dyDescent="0.25">
      <c r="A15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53" s="133">
        <f>COUNTIF($A$2:A153,1)</f>
        <v>152</v>
      </c>
      <c r="C153" s="133">
        <v>152</v>
      </c>
      <c r="E153" s="213"/>
      <c r="F153" s="214"/>
      <c r="G153" s="215"/>
      <c r="H153" s="216"/>
      <c r="I153" s="214"/>
      <c r="J153" s="217"/>
      <c r="K153" s="216"/>
      <c r="L153" s="216"/>
      <c r="Y153" s="3">
        <f>COUNTIF($J$2:J153,J153)</f>
        <v>0</v>
      </c>
      <c r="Z153" s="3">
        <f>COUNTIF($Y$2:Y153,1)</f>
        <v>0</v>
      </c>
      <c r="AA153" s="3">
        <f>Tableau1[[#This Row],[Niveau]]</f>
        <v>0</v>
      </c>
      <c r="AB153" s="3">
        <v>152</v>
      </c>
      <c r="AD153" s="3">
        <f>COUNTIF($K$2:K153,K153)</f>
        <v>0</v>
      </c>
      <c r="AE153" s="3">
        <f>COUNTIF($AD$2:AD153,1)</f>
        <v>0</v>
      </c>
      <c r="AF153" s="3">
        <f>Tableau1[[#This Row],[Classe]]</f>
        <v>0</v>
      </c>
    </row>
    <row r="154" spans="1:32" x14ac:dyDescent="0.25">
      <c r="A15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54" s="133">
        <f>COUNTIF($A$2:A154,1)</f>
        <v>153</v>
      </c>
      <c r="C154" s="133">
        <v>153</v>
      </c>
      <c r="E154" s="213"/>
      <c r="F154" s="214"/>
      <c r="G154" s="215"/>
      <c r="H154" s="216"/>
      <c r="I154" s="214"/>
      <c r="J154" s="217"/>
      <c r="K154" s="216"/>
      <c r="L154" s="216"/>
      <c r="Y154" s="3">
        <f>COUNTIF($J$2:J154,J154)</f>
        <v>0</v>
      </c>
      <c r="Z154" s="3">
        <f>COUNTIF($Y$2:Y154,1)</f>
        <v>0</v>
      </c>
      <c r="AA154" s="3">
        <f>Tableau1[[#This Row],[Niveau]]</f>
        <v>0</v>
      </c>
      <c r="AB154" s="3">
        <v>153</v>
      </c>
      <c r="AD154" s="3">
        <f>COUNTIF($K$2:K154,K154)</f>
        <v>0</v>
      </c>
      <c r="AE154" s="3">
        <f>COUNTIF($AD$2:AD154,1)</f>
        <v>0</v>
      </c>
      <c r="AF154" s="3">
        <f>Tableau1[[#This Row],[Classe]]</f>
        <v>0</v>
      </c>
    </row>
    <row r="155" spans="1:32" x14ac:dyDescent="0.25">
      <c r="A15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55" s="133">
        <f>COUNTIF($A$2:A155,1)</f>
        <v>154</v>
      </c>
      <c r="C155" s="133">
        <v>154</v>
      </c>
      <c r="E155" s="213"/>
      <c r="F155" s="214"/>
      <c r="G155" s="215"/>
      <c r="H155" s="216"/>
      <c r="I155" s="214"/>
      <c r="J155" s="217"/>
      <c r="K155" s="216"/>
      <c r="L155" s="216"/>
      <c r="Y155" s="3">
        <f>COUNTIF($J$2:J155,J155)</f>
        <v>0</v>
      </c>
      <c r="Z155" s="3">
        <f>COUNTIF($Y$2:Y155,1)</f>
        <v>0</v>
      </c>
      <c r="AA155" s="3">
        <f>Tableau1[[#This Row],[Niveau]]</f>
        <v>0</v>
      </c>
      <c r="AB155" s="3">
        <v>154</v>
      </c>
      <c r="AD155" s="3">
        <f>COUNTIF($K$2:K155,K155)</f>
        <v>0</v>
      </c>
      <c r="AE155" s="3">
        <f>COUNTIF($AD$2:AD155,1)</f>
        <v>0</v>
      </c>
      <c r="AF155" s="3">
        <f>Tableau1[[#This Row],[Classe]]</f>
        <v>0</v>
      </c>
    </row>
    <row r="156" spans="1:32" x14ac:dyDescent="0.25">
      <c r="A15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56" s="133">
        <f>COUNTIF($A$2:A156,1)</f>
        <v>155</v>
      </c>
      <c r="C156" s="133">
        <v>155</v>
      </c>
      <c r="E156" s="213"/>
      <c r="F156" s="214"/>
      <c r="G156" s="215"/>
      <c r="H156" s="216"/>
      <c r="I156" s="214"/>
      <c r="J156" s="217"/>
      <c r="K156" s="216"/>
      <c r="L156" s="216"/>
      <c r="Y156" s="3">
        <f>COUNTIF($J$2:J156,J156)</f>
        <v>0</v>
      </c>
      <c r="Z156" s="3">
        <f>COUNTIF($Y$2:Y156,1)</f>
        <v>0</v>
      </c>
      <c r="AA156" s="3">
        <f>Tableau1[[#This Row],[Niveau]]</f>
        <v>0</v>
      </c>
      <c r="AB156" s="3">
        <v>155</v>
      </c>
      <c r="AD156" s="3">
        <f>COUNTIF($K$2:K156,K156)</f>
        <v>0</v>
      </c>
      <c r="AE156" s="3">
        <f>COUNTIF($AD$2:AD156,1)</f>
        <v>0</v>
      </c>
      <c r="AF156" s="3">
        <f>Tableau1[[#This Row],[Classe]]</f>
        <v>0</v>
      </c>
    </row>
    <row r="157" spans="1:32" x14ac:dyDescent="0.25">
      <c r="A15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57" s="133">
        <f>COUNTIF($A$2:A157,1)</f>
        <v>156</v>
      </c>
      <c r="C157" s="133">
        <v>156</v>
      </c>
      <c r="E157" s="213"/>
      <c r="F157" s="214"/>
      <c r="G157" s="215"/>
      <c r="H157" s="216"/>
      <c r="I157" s="214"/>
      <c r="J157" s="217"/>
      <c r="K157" s="216"/>
      <c r="L157" s="216"/>
      <c r="Y157" s="3">
        <f>COUNTIF($J$2:J157,J157)</f>
        <v>0</v>
      </c>
      <c r="Z157" s="3">
        <f>COUNTIF($Y$2:Y157,1)</f>
        <v>0</v>
      </c>
      <c r="AA157" s="3">
        <f>Tableau1[[#This Row],[Niveau]]</f>
        <v>0</v>
      </c>
      <c r="AB157" s="3">
        <v>156</v>
      </c>
      <c r="AD157" s="3">
        <f>COUNTIF($K$2:K157,K157)</f>
        <v>0</v>
      </c>
      <c r="AE157" s="3">
        <f>COUNTIF($AD$2:AD157,1)</f>
        <v>0</v>
      </c>
      <c r="AF157" s="3">
        <f>Tableau1[[#This Row],[Classe]]</f>
        <v>0</v>
      </c>
    </row>
    <row r="158" spans="1:32" x14ac:dyDescent="0.25">
      <c r="A15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58" s="133">
        <f>COUNTIF($A$2:A158,1)</f>
        <v>157</v>
      </c>
      <c r="C158" s="133">
        <v>157</v>
      </c>
      <c r="E158" s="213"/>
      <c r="F158" s="214"/>
      <c r="G158" s="215"/>
      <c r="H158" s="216"/>
      <c r="I158" s="214"/>
      <c r="J158" s="217"/>
      <c r="K158" s="216"/>
      <c r="L158" s="216"/>
      <c r="Y158" s="3">
        <f>COUNTIF($J$2:J158,J158)</f>
        <v>0</v>
      </c>
      <c r="Z158" s="3">
        <f>COUNTIF($Y$2:Y158,1)</f>
        <v>0</v>
      </c>
      <c r="AA158" s="3">
        <f>Tableau1[[#This Row],[Niveau]]</f>
        <v>0</v>
      </c>
      <c r="AB158" s="3">
        <v>157</v>
      </c>
      <c r="AD158" s="3">
        <f>COUNTIF($K$2:K158,K158)</f>
        <v>0</v>
      </c>
      <c r="AE158" s="3">
        <f>COUNTIF($AD$2:AD158,1)</f>
        <v>0</v>
      </c>
      <c r="AF158" s="3">
        <f>Tableau1[[#This Row],[Classe]]</f>
        <v>0</v>
      </c>
    </row>
    <row r="159" spans="1:32" x14ac:dyDescent="0.25">
      <c r="A15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59" s="133">
        <f>COUNTIF($A$2:A159,1)</f>
        <v>158</v>
      </c>
      <c r="C159" s="133">
        <v>158</v>
      </c>
      <c r="E159" s="213"/>
      <c r="F159" s="214"/>
      <c r="G159" s="215"/>
      <c r="H159" s="216"/>
      <c r="I159" s="214"/>
      <c r="J159" s="217"/>
      <c r="K159" s="216"/>
      <c r="L159" s="216"/>
      <c r="Y159" s="3">
        <f>COUNTIF($J$2:J159,J159)</f>
        <v>0</v>
      </c>
      <c r="Z159" s="3">
        <f>COUNTIF($Y$2:Y159,1)</f>
        <v>0</v>
      </c>
      <c r="AA159" s="3">
        <f>Tableau1[[#This Row],[Niveau]]</f>
        <v>0</v>
      </c>
      <c r="AB159" s="3">
        <v>158</v>
      </c>
      <c r="AD159" s="3">
        <f>COUNTIF($K$2:K159,K159)</f>
        <v>0</v>
      </c>
      <c r="AE159" s="3">
        <f>COUNTIF($AD$2:AD159,1)</f>
        <v>0</v>
      </c>
      <c r="AF159" s="3">
        <f>Tableau1[[#This Row],[Classe]]</f>
        <v>0</v>
      </c>
    </row>
    <row r="160" spans="1:32" x14ac:dyDescent="0.25">
      <c r="A16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60" s="133">
        <f>COUNTIF($A$2:A160,1)</f>
        <v>159</v>
      </c>
      <c r="C160" s="133">
        <v>159</v>
      </c>
      <c r="E160" s="213"/>
      <c r="F160" s="214"/>
      <c r="G160" s="215"/>
      <c r="H160" s="216"/>
      <c r="I160" s="214"/>
      <c r="J160" s="217"/>
      <c r="K160" s="216"/>
      <c r="L160" s="216"/>
      <c r="Y160" s="3">
        <f>COUNTIF($J$2:J160,J160)</f>
        <v>0</v>
      </c>
      <c r="Z160" s="3">
        <f>COUNTIF($Y$2:Y160,1)</f>
        <v>0</v>
      </c>
      <c r="AA160" s="3">
        <f>Tableau1[[#This Row],[Niveau]]</f>
        <v>0</v>
      </c>
      <c r="AB160" s="3">
        <v>159</v>
      </c>
      <c r="AD160" s="3">
        <f>COUNTIF($K$2:K160,K160)</f>
        <v>0</v>
      </c>
      <c r="AE160" s="3">
        <f>COUNTIF($AD$2:AD160,1)</f>
        <v>0</v>
      </c>
      <c r="AF160" s="3">
        <f>Tableau1[[#This Row],[Classe]]</f>
        <v>0</v>
      </c>
    </row>
    <row r="161" spans="1:32" x14ac:dyDescent="0.25">
      <c r="A16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61" s="133">
        <f>COUNTIF($A$2:A161,1)</f>
        <v>160</v>
      </c>
      <c r="C161" s="133">
        <v>160</v>
      </c>
      <c r="E161" s="213"/>
      <c r="F161" s="214"/>
      <c r="G161" s="215"/>
      <c r="H161" s="216"/>
      <c r="I161" s="214"/>
      <c r="J161" s="217"/>
      <c r="K161" s="216"/>
      <c r="L161" s="216"/>
      <c r="Y161" s="3">
        <f>COUNTIF($J$2:J161,J161)</f>
        <v>0</v>
      </c>
      <c r="Z161" s="3">
        <f>COUNTIF($Y$2:Y161,1)</f>
        <v>0</v>
      </c>
      <c r="AA161" s="3">
        <f>Tableau1[[#This Row],[Niveau]]</f>
        <v>0</v>
      </c>
      <c r="AB161" s="3">
        <v>160</v>
      </c>
      <c r="AD161" s="3">
        <f>COUNTIF($K$2:K161,K161)</f>
        <v>0</v>
      </c>
      <c r="AE161" s="3">
        <f>COUNTIF($AD$2:AD161,1)</f>
        <v>0</v>
      </c>
      <c r="AF161" s="3">
        <f>Tableau1[[#This Row],[Classe]]</f>
        <v>0</v>
      </c>
    </row>
    <row r="162" spans="1:32" x14ac:dyDescent="0.25">
      <c r="A16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62" s="133">
        <f>COUNTIF($A$2:A162,1)</f>
        <v>161</v>
      </c>
      <c r="C162" s="133">
        <v>161</v>
      </c>
      <c r="E162" s="213"/>
      <c r="F162" s="214"/>
      <c r="G162" s="215"/>
      <c r="H162" s="216"/>
      <c r="I162" s="214"/>
      <c r="J162" s="217"/>
      <c r="K162" s="216"/>
      <c r="L162" s="216"/>
      <c r="Y162" s="3">
        <f>COUNTIF($J$2:J162,J162)</f>
        <v>0</v>
      </c>
      <c r="Z162" s="3">
        <f>COUNTIF($Y$2:Y162,1)</f>
        <v>0</v>
      </c>
      <c r="AA162" s="3">
        <f>Tableau1[[#This Row],[Niveau]]</f>
        <v>0</v>
      </c>
      <c r="AB162" s="3">
        <v>161</v>
      </c>
      <c r="AD162" s="3">
        <f>COUNTIF($K$2:K162,K162)</f>
        <v>0</v>
      </c>
      <c r="AE162" s="3">
        <f>COUNTIF($AD$2:AD162,1)</f>
        <v>0</v>
      </c>
      <c r="AF162" s="3">
        <f>Tableau1[[#This Row],[Classe]]</f>
        <v>0</v>
      </c>
    </row>
    <row r="163" spans="1:32" x14ac:dyDescent="0.25">
      <c r="A16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63" s="133">
        <f>COUNTIF($A$2:A163,1)</f>
        <v>162</v>
      </c>
      <c r="C163" s="133">
        <v>162</v>
      </c>
      <c r="E163" s="213"/>
      <c r="F163" s="214"/>
      <c r="G163" s="215"/>
      <c r="H163" s="216"/>
      <c r="I163" s="214"/>
      <c r="J163" s="217"/>
      <c r="K163" s="216"/>
      <c r="L163" s="216"/>
      <c r="Y163" s="3">
        <f>COUNTIF($J$2:J163,J163)</f>
        <v>0</v>
      </c>
      <c r="Z163" s="3">
        <f>COUNTIF($Y$2:Y163,1)</f>
        <v>0</v>
      </c>
      <c r="AA163" s="3">
        <f>Tableau1[[#This Row],[Niveau]]</f>
        <v>0</v>
      </c>
      <c r="AB163" s="3">
        <v>162</v>
      </c>
      <c r="AD163" s="3">
        <f>COUNTIF($K$2:K163,K163)</f>
        <v>0</v>
      </c>
      <c r="AE163" s="3">
        <f>COUNTIF($AD$2:AD163,1)</f>
        <v>0</v>
      </c>
      <c r="AF163" s="3">
        <f>Tableau1[[#This Row],[Classe]]</f>
        <v>0</v>
      </c>
    </row>
    <row r="164" spans="1:32" x14ac:dyDescent="0.25">
      <c r="A16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64" s="133">
        <f>COUNTIF($A$2:A164,1)</f>
        <v>163</v>
      </c>
      <c r="C164" s="133">
        <v>163</v>
      </c>
      <c r="E164" s="213"/>
      <c r="F164" s="214"/>
      <c r="G164" s="215"/>
      <c r="H164" s="216"/>
      <c r="I164" s="214"/>
      <c r="J164" s="217"/>
      <c r="K164" s="216"/>
      <c r="L164" s="216"/>
      <c r="Y164" s="3">
        <f>COUNTIF($J$2:J164,J164)</f>
        <v>0</v>
      </c>
      <c r="Z164" s="3">
        <f>COUNTIF($Y$2:Y164,1)</f>
        <v>0</v>
      </c>
      <c r="AA164" s="3">
        <f>Tableau1[[#This Row],[Niveau]]</f>
        <v>0</v>
      </c>
      <c r="AB164" s="3">
        <v>163</v>
      </c>
      <c r="AD164" s="3">
        <f>COUNTIF($K$2:K164,K164)</f>
        <v>0</v>
      </c>
      <c r="AE164" s="3">
        <f>COUNTIF($AD$2:AD164,1)</f>
        <v>0</v>
      </c>
      <c r="AF164" s="3">
        <f>Tableau1[[#This Row],[Classe]]</f>
        <v>0</v>
      </c>
    </row>
    <row r="165" spans="1:32" x14ac:dyDescent="0.25">
      <c r="A16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65" s="133">
        <f>COUNTIF($A$2:A165,1)</f>
        <v>164</v>
      </c>
      <c r="C165" s="133">
        <v>164</v>
      </c>
      <c r="E165" s="213"/>
      <c r="F165" s="214"/>
      <c r="G165" s="215"/>
      <c r="H165" s="216"/>
      <c r="I165" s="214"/>
      <c r="J165" s="217"/>
      <c r="K165" s="216"/>
      <c r="L165" s="216"/>
      <c r="Y165" s="3">
        <f>COUNTIF($J$2:J165,J165)</f>
        <v>0</v>
      </c>
      <c r="Z165" s="3">
        <f>COUNTIF($Y$2:Y165,1)</f>
        <v>0</v>
      </c>
      <c r="AA165" s="3">
        <f>Tableau1[[#This Row],[Niveau]]</f>
        <v>0</v>
      </c>
      <c r="AB165" s="3">
        <v>164</v>
      </c>
      <c r="AD165" s="3">
        <f>COUNTIF($K$2:K165,K165)</f>
        <v>0</v>
      </c>
      <c r="AE165" s="3">
        <f>COUNTIF($AD$2:AD165,1)</f>
        <v>0</v>
      </c>
      <c r="AF165" s="3">
        <f>Tableau1[[#This Row],[Classe]]</f>
        <v>0</v>
      </c>
    </row>
    <row r="166" spans="1:32" x14ac:dyDescent="0.25">
      <c r="A16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66" s="133">
        <f>COUNTIF($A$2:A166,1)</f>
        <v>165</v>
      </c>
      <c r="C166" s="133">
        <v>165</v>
      </c>
      <c r="E166" s="213"/>
      <c r="F166" s="214"/>
      <c r="G166" s="215"/>
      <c r="H166" s="216"/>
      <c r="I166" s="214"/>
      <c r="J166" s="217"/>
      <c r="K166" s="216"/>
      <c r="L166" s="216"/>
      <c r="Y166" s="3">
        <f>COUNTIF($J$2:J166,J166)</f>
        <v>0</v>
      </c>
      <c r="Z166" s="3">
        <f>COUNTIF($Y$2:Y166,1)</f>
        <v>0</v>
      </c>
      <c r="AA166" s="3">
        <f>Tableau1[[#This Row],[Niveau]]</f>
        <v>0</v>
      </c>
      <c r="AB166" s="3">
        <v>165</v>
      </c>
      <c r="AD166" s="3">
        <f>COUNTIF($K$2:K166,K166)</f>
        <v>0</v>
      </c>
      <c r="AE166" s="3">
        <f>COUNTIF($AD$2:AD166,1)</f>
        <v>0</v>
      </c>
      <c r="AF166" s="3">
        <f>Tableau1[[#This Row],[Classe]]</f>
        <v>0</v>
      </c>
    </row>
    <row r="167" spans="1:32" x14ac:dyDescent="0.25">
      <c r="A16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67" s="133">
        <f>COUNTIF($A$2:A167,1)</f>
        <v>166</v>
      </c>
      <c r="C167" s="133">
        <v>166</v>
      </c>
      <c r="E167" s="213"/>
      <c r="F167" s="214"/>
      <c r="G167" s="215"/>
      <c r="H167" s="216"/>
      <c r="I167" s="214"/>
      <c r="J167" s="217"/>
      <c r="K167" s="216"/>
      <c r="L167" s="216"/>
      <c r="Y167" s="3">
        <f>COUNTIF($J$2:J167,J167)</f>
        <v>0</v>
      </c>
      <c r="Z167" s="3">
        <f>COUNTIF($Y$2:Y167,1)</f>
        <v>0</v>
      </c>
      <c r="AA167" s="3">
        <f>Tableau1[[#This Row],[Niveau]]</f>
        <v>0</v>
      </c>
      <c r="AB167" s="3">
        <v>166</v>
      </c>
      <c r="AD167" s="3">
        <f>COUNTIF($K$2:K167,K167)</f>
        <v>0</v>
      </c>
      <c r="AE167" s="3">
        <f>COUNTIF($AD$2:AD167,1)</f>
        <v>0</v>
      </c>
      <c r="AF167" s="3">
        <f>Tableau1[[#This Row],[Classe]]</f>
        <v>0</v>
      </c>
    </row>
    <row r="168" spans="1:32" x14ac:dyDescent="0.25">
      <c r="A16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68" s="133">
        <f>COUNTIF($A$2:A168,1)</f>
        <v>167</v>
      </c>
      <c r="C168" s="133">
        <v>167</v>
      </c>
      <c r="E168" s="213"/>
      <c r="F168" s="214"/>
      <c r="G168" s="215"/>
      <c r="H168" s="216"/>
      <c r="I168" s="214"/>
      <c r="J168" s="217"/>
      <c r="K168" s="216"/>
      <c r="L168" s="216"/>
      <c r="Y168" s="3">
        <f>COUNTIF($J$2:J168,J168)</f>
        <v>0</v>
      </c>
      <c r="Z168" s="3">
        <f>COUNTIF($Y$2:Y168,1)</f>
        <v>0</v>
      </c>
      <c r="AA168" s="3">
        <f>Tableau1[[#This Row],[Niveau]]</f>
        <v>0</v>
      </c>
      <c r="AB168" s="3">
        <v>167</v>
      </c>
      <c r="AD168" s="3">
        <f>COUNTIF($K$2:K168,K168)</f>
        <v>0</v>
      </c>
      <c r="AE168" s="3">
        <f>COUNTIF($AD$2:AD168,1)</f>
        <v>0</v>
      </c>
      <c r="AF168" s="3">
        <f>Tableau1[[#This Row],[Classe]]</f>
        <v>0</v>
      </c>
    </row>
    <row r="169" spans="1:32" x14ac:dyDescent="0.25">
      <c r="A16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69" s="133">
        <f>COUNTIF($A$2:A169,1)</f>
        <v>168</v>
      </c>
      <c r="C169" s="133">
        <v>168</v>
      </c>
      <c r="E169" s="213"/>
      <c r="F169" s="214"/>
      <c r="G169" s="215"/>
      <c r="H169" s="216"/>
      <c r="I169" s="214"/>
      <c r="J169" s="217"/>
      <c r="K169" s="216"/>
      <c r="L169" s="216"/>
      <c r="Y169" s="3">
        <f>COUNTIF($J$2:J169,J169)</f>
        <v>0</v>
      </c>
      <c r="Z169" s="3">
        <f>COUNTIF($Y$2:Y169,1)</f>
        <v>0</v>
      </c>
      <c r="AA169" s="3">
        <f>Tableau1[[#This Row],[Niveau]]</f>
        <v>0</v>
      </c>
      <c r="AB169" s="3">
        <v>168</v>
      </c>
      <c r="AD169" s="3">
        <f>COUNTIF($K$2:K169,K169)</f>
        <v>0</v>
      </c>
      <c r="AE169" s="3">
        <f>COUNTIF($AD$2:AD169,1)</f>
        <v>0</v>
      </c>
      <c r="AF169" s="3">
        <f>Tableau1[[#This Row],[Classe]]</f>
        <v>0</v>
      </c>
    </row>
    <row r="170" spans="1:32" x14ac:dyDescent="0.25">
      <c r="A17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70" s="133">
        <f>COUNTIF($A$2:A170,1)</f>
        <v>169</v>
      </c>
      <c r="C170" s="133">
        <v>169</v>
      </c>
      <c r="E170" s="213"/>
      <c r="F170" s="214"/>
      <c r="G170" s="215"/>
      <c r="H170" s="216"/>
      <c r="I170" s="214"/>
      <c r="J170" s="217"/>
      <c r="K170" s="216"/>
      <c r="L170" s="216"/>
      <c r="Y170" s="3">
        <f>COUNTIF($J$2:J170,J170)</f>
        <v>0</v>
      </c>
      <c r="Z170" s="3">
        <f>COUNTIF($Y$2:Y170,1)</f>
        <v>0</v>
      </c>
      <c r="AA170" s="3">
        <f>Tableau1[[#This Row],[Niveau]]</f>
        <v>0</v>
      </c>
      <c r="AB170" s="3">
        <v>169</v>
      </c>
      <c r="AD170" s="3">
        <f>COUNTIF($K$2:K170,K170)</f>
        <v>0</v>
      </c>
      <c r="AE170" s="3">
        <f>COUNTIF($AD$2:AD170,1)</f>
        <v>0</v>
      </c>
      <c r="AF170" s="3">
        <f>Tableau1[[#This Row],[Classe]]</f>
        <v>0</v>
      </c>
    </row>
    <row r="171" spans="1:32" x14ac:dyDescent="0.25">
      <c r="A17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71" s="133">
        <f>COUNTIF($A$2:A171,1)</f>
        <v>170</v>
      </c>
      <c r="C171" s="133">
        <v>170</v>
      </c>
      <c r="E171" s="213"/>
      <c r="F171" s="214"/>
      <c r="G171" s="215"/>
      <c r="H171" s="216"/>
      <c r="I171" s="214"/>
      <c r="J171" s="217"/>
      <c r="K171" s="216"/>
      <c r="L171" s="216"/>
      <c r="Y171" s="3">
        <f>COUNTIF($J$2:J171,J171)</f>
        <v>0</v>
      </c>
      <c r="Z171" s="3">
        <f>COUNTIF($Y$2:Y171,1)</f>
        <v>0</v>
      </c>
      <c r="AA171" s="3">
        <f>Tableau1[[#This Row],[Niveau]]</f>
        <v>0</v>
      </c>
      <c r="AB171" s="3">
        <v>170</v>
      </c>
      <c r="AD171" s="3">
        <f>COUNTIF($K$2:K171,K171)</f>
        <v>0</v>
      </c>
      <c r="AE171" s="3">
        <f>COUNTIF($AD$2:AD171,1)</f>
        <v>0</v>
      </c>
      <c r="AF171" s="3">
        <f>Tableau1[[#This Row],[Classe]]</f>
        <v>0</v>
      </c>
    </row>
    <row r="172" spans="1:32" x14ac:dyDescent="0.25">
      <c r="A17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72" s="133">
        <f>COUNTIF($A$2:A172,1)</f>
        <v>171</v>
      </c>
      <c r="C172" s="133">
        <v>171</v>
      </c>
      <c r="E172" s="213"/>
      <c r="F172" s="214"/>
      <c r="G172" s="215"/>
      <c r="H172" s="216"/>
      <c r="I172" s="214"/>
      <c r="J172" s="217"/>
      <c r="K172" s="216"/>
      <c r="L172" s="216"/>
      <c r="Y172" s="3">
        <f>COUNTIF($J$2:J172,J172)</f>
        <v>0</v>
      </c>
      <c r="Z172" s="3">
        <f>COUNTIF($Y$2:Y172,1)</f>
        <v>0</v>
      </c>
      <c r="AA172" s="3">
        <f>Tableau1[[#This Row],[Niveau]]</f>
        <v>0</v>
      </c>
      <c r="AB172" s="3">
        <v>171</v>
      </c>
      <c r="AD172" s="3">
        <f>COUNTIF($K$2:K172,K172)</f>
        <v>0</v>
      </c>
      <c r="AE172" s="3">
        <f>COUNTIF($AD$2:AD172,1)</f>
        <v>0</v>
      </c>
      <c r="AF172" s="3">
        <f>Tableau1[[#This Row],[Classe]]</f>
        <v>0</v>
      </c>
    </row>
    <row r="173" spans="1:32" x14ac:dyDescent="0.25">
      <c r="A17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73" s="133">
        <f>COUNTIF($A$2:A173,1)</f>
        <v>172</v>
      </c>
      <c r="C173" s="133">
        <v>172</v>
      </c>
      <c r="E173" s="213"/>
      <c r="F173" s="214"/>
      <c r="G173" s="215"/>
      <c r="H173" s="216"/>
      <c r="I173" s="214"/>
      <c r="J173" s="217"/>
      <c r="K173" s="216"/>
      <c r="L173" s="216"/>
      <c r="Y173" s="3">
        <f>COUNTIF($J$2:J173,J173)</f>
        <v>0</v>
      </c>
      <c r="Z173" s="3">
        <f>COUNTIF($Y$2:Y173,1)</f>
        <v>0</v>
      </c>
      <c r="AA173" s="3">
        <f>Tableau1[[#This Row],[Niveau]]</f>
        <v>0</v>
      </c>
      <c r="AB173" s="3">
        <v>172</v>
      </c>
      <c r="AD173" s="3">
        <f>COUNTIF($K$2:K173,K173)</f>
        <v>0</v>
      </c>
      <c r="AE173" s="3">
        <f>COUNTIF($AD$2:AD173,1)</f>
        <v>0</v>
      </c>
      <c r="AF173" s="3">
        <f>Tableau1[[#This Row],[Classe]]</f>
        <v>0</v>
      </c>
    </row>
    <row r="174" spans="1:32" x14ac:dyDescent="0.25">
      <c r="A17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74" s="133">
        <f>COUNTIF($A$2:A174,1)</f>
        <v>173</v>
      </c>
      <c r="C174" s="133">
        <v>173</v>
      </c>
      <c r="E174" s="213"/>
      <c r="F174" s="214"/>
      <c r="G174" s="215"/>
      <c r="H174" s="216"/>
      <c r="I174" s="214"/>
      <c r="J174" s="217"/>
      <c r="K174" s="216"/>
      <c r="L174" s="216"/>
      <c r="Y174" s="3">
        <f>COUNTIF($J$2:J174,J174)</f>
        <v>0</v>
      </c>
      <c r="Z174" s="3">
        <f>COUNTIF($Y$2:Y174,1)</f>
        <v>0</v>
      </c>
      <c r="AA174" s="3">
        <f>Tableau1[[#This Row],[Niveau]]</f>
        <v>0</v>
      </c>
      <c r="AB174" s="3">
        <v>173</v>
      </c>
      <c r="AD174" s="3">
        <f>COUNTIF($K$2:K174,K174)</f>
        <v>0</v>
      </c>
      <c r="AE174" s="3">
        <f>COUNTIF($AD$2:AD174,1)</f>
        <v>0</v>
      </c>
      <c r="AF174" s="3">
        <f>Tableau1[[#This Row],[Classe]]</f>
        <v>0</v>
      </c>
    </row>
    <row r="175" spans="1:32" x14ac:dyDescent="0.25">
      <c r="A17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75" s="133">
        <f>COUNTIF($A$2:A175,1)</f>
        <v>174</v>
      </c>
      <c r="C175" s="133">
        <v>174</v>
      </c>
      <c r="E175" s="213"/>
      <c r="F175" s="214"/>
      <c r="G175" s="215"/>
      <c r="H175" s="216"/>
      <c r="I175" s="214"/>
      <c r="J175" s="217"/>
      <c r="K175" s="216"/>
      <c r="L175" s="216"/>
      <c r="Y175" s="3">
        <f>COUNTIF($J$2:J175,J175)</f>
        <v>0</v>
      </c>
      <c r="Z175" s="3">
        <f>COUNTIF($Y$2:Y175,1)</f>
        <v>0</v>
      </c>
      <c r="AA175" s="3">
        <f>Tableau1[[#This Row],[Niveau]]</f>
        <v>0</v>
      </c>
      <c r="AB175" s="3">
        <v>174</v>
      </c>
      <c r="AD175" s="3">
        <f>COUNTIF($K$2:K175,K175)</f>
        <v>0</v>
      </c>
      <c r="AE175" s="3">
        <f>COUNTIF($AD$2:AD175,1)</f>
        <v>0</v>
      </c>
      <c r="AF175" s="3">
        <f>Tableau1[[#This Row],[Classe]]</f>
        <v>0</v>
      </c>
    </row>
    <row r="176" spans="1:32" x14ac:dyDescent="0.25">
      <c r="A17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76" s="133">
        <f>COUNTIF($A$2:A176,1)</f>
        <v>175</v>
      </c>
      <c r="C176" s="133">
        <v>175</v>
      </c>
      <c r="E176" s="213"/>
      <c r="F176" s="214"/>
      <c r="G176" s="215"/>
      <c r="H176" s="216"/>
      <c r="I176" s="214"/>
      <c r="J176" s="217"/>
      <c r="K176" s="216"/>
      <c r="L176" s="216"/>
      <c r="Y176" s="3">
        <f>COUNTIF($J$2:J176,J176)</f>
        <v>0</v>
      </c>
      <c r="Z176" s="3">
        <f>COUNTIF($Y$2:Y176,1)</f>
        <v>0</v>
      </c>
      <c r="AA176" s="3">
        <f>Tableau1[[#This Row],[Niveau]]</f>
        <v>0</v>
      </c>
      <c r="AB176" s="3">
        <v>175</v>
      </c>
      <c r="AD176" s="3">
        <f>COUNTIF($K$2:K176,K176)</f>
        <v>0</v>
      </c>
      <c r="AE176" s="3">
        <f>COUNTIF($AD$2:AD176,1)</f>
        <v>0</v>
      </c>
      <c r="AF176" s="3">
        <f>Tableau1[[#This Row],[Classe]]</f>
        <v>0</v>
      </c>
    </row>
    <row r="177" spans="1:32" x14ac:dyDescent="0.25">
      <c r="A17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77" s="133">
        <f>COUNTIF($A$2:A177,1)</f>
        <v>176</v>
      </c>
      <c r="C177" s="133">
        <v>176</v>
      </c>
      <c r="E177" s="213"/>
      <c r="F177" s="214"/>
      <c r="G177" s="215"/>
      <c r="H177" s="216"/>
      <c r="I177" s="214"/>
      <c r="J177" s="217"/>
      <c r="K177" s="216"/>
      <c r="L177" s="216"/>
      <c r="Y177" s="3">
        <f>COUNTIF($J$2:J177,J177)</f>
        <v>0</v>
      </c>
      <c r="Z177" s="3">
        <f>COUNTIF($Y$2:Y177,1)</f>
        <v>0</v>
      </c>
      <c r="AA177" s="3">
        <f>Tableau1[[#This Row],[Niveau]]</f>
        <v>0</v>
      </c>
      <c r="AB177" s="3">
        <v>176</v>
      </c>
      <c r="AD177" s="3">
        <f>COUNTIF($K$2:K177,K177)</f>
        <v>0</v>
      </c>
      <c r="AE177" s="3">
        <f>COUNTIF($AD$2:AD177,1)</f>
        <v>0</v>
      </c>
      <c r="AF177" s="3">
        <f>Tableau1[[#This Row],[Classe]]</f>
        <v>0</v>
      </c>
    </row>
    <row r="178" spans="1:32" x14ac:dyDescent="0.25">
      <c r="A17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78" s="133">
        <f>COUNTIF($A$2:A178,1)</f>
        <v>177</v>
      </c>
      <c r="C178" s="133">
        <v>177</v>
      </c>
      <c r="E178" s="213"/>
      <c r="F178" s="214"/>
      <c r="G178" s="215"/>
      <c r="H178" s="216"/>
      <c r="I178" s="214"/>
      <c r="J178" s="217"/>
      <c r="K178" s="216"/>
      <c r="L178" s="216"/>
      <c r="Y178" s="3">
        <f>COUNTIF($J$2:J178,J178)</f>
        <v>0</v>
      </c>
      <c r="Z178" s="3">
        <f>COUNTIF($Y$2:Y178,1)</f>
        <v>0</v>
      </c>
      <c r="AA178" s="3">
        <f>Tableau1[[#This Row],[Niveau]]</f>
        <v>0</v>
      </c>
      <c r="AB178" s="3">
        <v>177</v>
      </c>
      <c r="AD178" s="3">
        <f>COUNTIF($K$2:K178,K178)</f>
        <v>0</v>
      </c>
      <c r="AE178" s="3">
        <f>COUNTIF($AD$2:AD178,1)</f>
        <v>0</v>
      </c>
      <c r="AF178" s="3">
        <f>Tableau1[[#This Row],[Classe]]</f>
        <v>0</v>
      </c>
    </row>
    <row r="179" spans="1:32" x14ac:dyDescent="0.25">
      <c r="A17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79" s="133">
        <f>COUNTIF($A$2:A179,1)</f>
        <v>178</v>
      </c>
      <c r="C179" s="133">
        <v>178</v>
      </c>
      <c r="E179" s="213"/>
      <c r="F179" s="214"/>
      <c r="G179" s="215"/>
      <c r="H179" s="216"/>
      <c r="I179" s="214"/>
      <c r="J179" s="217"/>
      <c r="K179" s="216"/>
      <c r="L179" s="216"/>
      <c r="Y179" s="3">
        <f>COUNTIF($J$2:J179,J179)</f>
        <v>0</v>
      </c>
      <c r="Z179" s="3">
        <f>COUNTIF($Y$2:Y179,1)</f>
        <v>0</v>
      </c>
      <c r="AA179" s="3">
        <f>Tableau1[[#This Row],[Niveau]]</f>
        <v>0</v>
      </c>
      <c r="AB179" s="3">
        <v>178</v>
      </c>
      <c r="AD179" s="3">
        <f>COUNTIF($K$2:K179,K179)</f>
        <v>0</v>
      </c>
      <c r="AE179" s="3">
        <f>COUNTIF($AD$2:AD179,1)</f>
        <v>0</v>
      </c>
      <c r="AF179" s="3">
        <f>Tableau1[[#This Row],[Classe]]</f>
        <v>0</v>
      </c>
    </row>
    <row r="180" spans="1:32" x14ac:dyDescent="0.25">
      <c r="A18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80" s="133">
        <f>COUNTIF($A$2:A180,1)</f>
        <v>179</v>
      </c>
      <c r="C180" s="133">
        <v>179</v>
      </c>
      <c r="E180" s="213"/>
      <c r="F180" s="214"/>
      <c r="G180" s="215"/>
      <c r="H180" s="216"/>
      <c r="I180" s="214"/>
      <c r="J180" s="217"/>
      <c r="K180" s="216"/>
      <c r="L180" s="216"/>
      <c r="Y180" s="3">
        <f>COUNTIF($J$2:J180,J180)</f>
        <v>0</v>
      </c>
      <c r="Z180" s="3">
        <f>COUNTIF($Y$2:Y180,1)</f>
        <v>0</v>
      </c>
      <c r="AA180" s="3">
        <f>Tableau1[[#This Row],[Niveau]]</f>
        <v>0</v>
      </c>
      <c r="AB180" s="3">
        <v>179</v>
      </c>
      <c r="AD180" s="3">
        <f>COUNTIF($K$2:K180,K180)</f>
        <v>0</v>
      </c>
      <c r="AE180" s="3">
        <f>COUNTIF($AD$2:AD180,1)</f>
        <v>0</v>
      </c>
      <c r="AF180" s="3">
        <f>Tableau1[[#This Row],[Classe]]</f>
        <v>0</v>
      </c>
    </row>
    <row r="181" spans="1:32" x14ac:dyDescent="0.25">
      <c r="A18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81" s="133">
        <f>COUNTIF($A$2:A181,1)</f>
        <v>180</v>
      </c>
      <c r="C181" s="133">
        <v>180</v>
      </c>
      <c r="E181" s="213"/>
      <c r="F181" s="214"/>
      <c r="G181" s="215"/>
      <c r="H181" s="216"/>
      <c r="I181" s="214"/>
      <c r="J181" s="217"/>
      <c r="K181" s="216"/>
      <c r="L181" s="216"/>
      <c r="Y181" s="3">
        <f>COUNTIF($J$2:J181,J181)</f>
        <v>0</v>
      </c>
      <c r="Z181" s="3">
        <f>COUNTIF($Y$2:Y181,1)</f>
        <v>0</v>
      </c>
      <c r="AA181" s="3">
        <f>Tableau1[[#This Row],[Niveau]]</f>
        <v>0</v>
      </c>
      <c r="AB181" s="3">
        <v>180</v>
      </c>
      <c r="AD181" s="3">
        <f>COUNTIF($K$2:K181,K181)</f>
        <v>0</v>
      </c>
      <c r="AE181" s="3">
        <f>COUNTIF($AD$2:AD181,1)</f>
        <v>0</v>
      </c>
      <c r="AF181" s="3">
        <f>Tableau1[[#This Row],[Classe]]</f>
        <v>0</v>
      </c>
    </row>
    <row r="182" spans="1:32" x14ac:dyDescent="0.25">
      <c r="A18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82" s="133">
        <f>COUNTIF($A$2:A182,1)</f>
        <v>181</v>
      </c>
      <c r="C182" s="133">
        <v>181</v>
      </c>
      <c r="E182" s="213"/>
      <c r="F182" s="214"/>
      <c r="G182" s="215"/>
      <c r="H182" s="216"/>
      <c r="I182" s="214"/>
      <c r="J182" s="217"/>
      <c r="K182" s="216"/>
      <c r="L182" s="216"/>
      <c r="Y182" s="3">
        <f>COUNTIF($J$2:J182,J182)</f>
        <v>0</v>
      </c>
      <c r="Z182" s="3">
        <f>COUNTIF($Y$2:Y182,1)</f>
        <v>0</v>
      </c>
      <c r="AA182" s="3">
        <f>Tableau1[[#This Row],[Niveau]]</f>
        <v>0</v>
      </c>
      <c r="AB182" s="3">
        <v>181</v>
      </c>
      <c r="AD182" s="3">
        <f>COUNTIF($K$2:K182,K182)</f>
        <v>0</v>
      </c>
      <c r="AE182" s="3">
        <f>COUNTIF($AD$2:AD182,1)</f>
        <v>0</v>
      </c>
      <c r="AF182" s="3">
        <f>Tableau1[[#This Row],[Classe]]</f>
        <v>0</v>
      </c>
    </row>
    <row r="183" spans="1:32" x14ac:dyDescent="0.25">
      <c r="A18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83" s="133">
        <f>COUNTIF($A$2:A183,1)</f>
        <v>182</v>
      </c>
      <c r="C183" s="133">
        <v>182</v>
      </c>
      <c r="E183" s="213"/>
      <c r="F183" s="214"/>
      <c r="G183" s="215"/>
      <c r="H183" s="216"/>
      <c r="I183" s="214"/>
      <c r="J183" s="217"/>
      <c r="K183" s="216"/>
      <c r="L183" s="216"/>
      <c r="Y183" s="3">
        <f>COUNTIF($J$2:J183,J183)</f>
        <v>0</v>
      </c>
      <c r="Z183" s="3">
        <f>COUNTIF($Y$2:Y183,1)</f>
        <v>0</v>
      </c>
      <c r="AA183" s="3">
        <f>Tableau1[[#This Row],[Niveau]]</f>
        <v>0</v>
      </c>
      <c r="AB183" s="3">
        <v>182</v>
      </c>
      <c r="AD183" s="3">
        <f>COUNTIF($K$2:K183,K183)</f>
        <v>0</v>
      </c>
      <c r="AE183" s="3">
        <f>COUNTIF($AD$2:AD183,1)</f>
        <v>0</v>
      </c>
      <c r="AF183" s="3">
        <f>Tableau1[[#This Row],[Classe]]</f>
        <v>0</v>
      </c>
    </row>
    <row r="184" spans="1:32" x14ac:dyDescent="0.25">
      <c r="A18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84" s="133">
        <f>COUNTIF($A$2:A184,1)</f>
        <v>183</v>
      </c>
      <c r="C184" s="133">
        <v>183</v>
      </c>
      <c r="E184" s="213"/>
      <c r="F184" s="214"/>
      <c r="G184" s="215"/>
      <c r="H184" s="216"/>
      <c r="I184" s="214"/>
      <c r="J184" s="217"/>
      <c r="K184" s="216"/>
      <c r="L184" s="216"/>
      <c r="Y184" s="3">
        <f>COUNTIF($J$2:J184,J184)</f>
        <v>0</v>
      </c>
      <c r="Z184" s="3">
        <f>COUNTIF($Y$2:Y184,1)</f>
        <v>0</v>
      </c>
      <c r="AA184" s="3">
        <f>Tableau1[[#This Row],[Niveau]]</f>
        <v>0</v>
      </c>
      <c r="AB184" s="3">
        <v>183</v>
      </c>
      <c r="AD184" s="3">
        <f>COUNTIF($K$2:K184,K184)</f>
        <v>0</v>
      </c>
      <c r="AE184" s="3">
        <f>COUNTIF($AD$2:AD184,1)</f>
        <v>0</v>
      </c>
      <c r="AF184" s="3">
        <f>Tableau1[[#This Row],[Classe]]</f>
        <v>0</v>
      </c>
    </row>
    <row r="185" spans="1:32" x14ac:dyDescent="0.25">
      <c r="A18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85" s="133">
        <f>COUNTIF($A$2:A185,1)</f>
        <v>184</v>
      </c>
      <c r="C185" s="133">
        <v>184</v>
      </c>
      <c r="E185" s="213"/>
      <c r="F185" s="214"/>
      <c r="G185" s="215"/>
      <c r="H185" s="216"/>
      <c r="I185" s="214"/>
      <c r="J185" s="217"/>
      <c r="K185" s="216"/>
      <c r="L185" s="216"/>
      <c r="Y185" s="3">
        <f>COUNTIF($J$2:J185,J185)</f>
        <v>0</v>
      </c>
      <c r="Z185" s="3">
        <f>COUNTIF($Y$2:Y185,1)</f>
        <v>0</v>
      </c>
      <c r="AA185" s="3">
        <f>Tableau1[[#This Row],[Niveau]]</f>
        <v>0</v>
      </c>
      <c r="AB185" s="3">
        <v>184</v>
      </c>
      <c r="AD185" s="3">
        <f>COUNTIF($K$2:K185,K185)</f>
        <v>0</v>
      </c>
      <c r="AE185" s="3">
        <f>COUNTIF($AD$2:AD185,1)</f>
        <v>0</v>
      </c>
      <c r="AF185" s="3">
        <f>Tableau1[[#This Row],[Classe]]</f>
        <v>0</v>
      </c>
    </row>
    <row r="186" spans="1:32" x14ac:dyDescent="0.25">
      <c r="A18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86" s="133">
        <f>COUNTIF($A$2:A186,1)</f>
        <v>185</v>
      </c>
      <c r="C186" s="133">
        <v>185</v>
      </c>
      <c r="E186" s="213"/>
      <c r="F186" s="214"/>
      <c r="G186" s="215"/>
      <c r="H186" s="216"/>
      <c r="I186" s="214"/>
      <c r="J186" s="217"/>
      <c r="K186" s="216"/>
      <c r="L186" s="216"/>
      <c r="Y186" s="3">
        <f>COUNTIF($J$2:J186,J186)</f>
        <v>0</v>
      </c>
      <c r="Z186" s="3">
        <f>COUNTIF($Y$2:Y186,1)</f>
        <v>0</v>
      </c>
      <c r="AA186" s="3">
        <f>Tableau1[[#This Row],[Niveau]]</f>
        <v>0</v>
      </c>
      <c r="AB186" s="3">
        <v>185</v>
      </c>
      <c r="AD186" s="3">
        <f>COUNTIF($K$2:K186,K186)</f>
        <v>0</v>
      </c>
      <c r="AE186" s="3">
        <f>COUNTIF($AD$2:AD186,1)</f>
        <v>0</v>
      </c>
      <c r="AF186" s="3">
        <f>Tableau1[[#This Row],[Classe]]</f>
        <v>0</v>
      </c>
    </row>
    <row r="187" spans="1:32" x14ac:dyDescent="0.25">
      <c r="A18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87" s="133">
        <f>COUNTIF($A$2:A187,1)</f>
        <v>186</v>
      </c>
      <c r="C187" s="133">
        <v>186</v>
      </c>
      <c r="E187" s="213"/>
      <c r="F187" s="214"/>
      <c r="G187" s="215"/>
      <c r="H187" s="216"/>
      <c r="I187" s="214"/>
      <c r="J187" s="217"/>
      <c r="K187" s="216"/>
      <c r="L187" s="216"/>
      <c r="Y187" s="3">
        <f>COUNTIF($J$2:J187,J187)</f>
        <v>0</v>
      </c>
      <c r="Z187" s="3">
        <f>COUNTIF($Y$2:Y187,1)</f>
        <v>0</v>
      </c>
      <c r="AA187" s="3">
        <f>Tableau1[[#This Row],[Niveau]]</f>
        <v>0</v>
      </c>
      <c r="AB187" s="3">
        <v>186</v>
      </c>
      <c r="AD187" s="3">
        <f>COUNTIF($K$2:K187,K187)</f>
        <v>0</v>
      </c>
      <c r="AE187" s="3">
        <f>COUNTIF($AD$2:AD187,1)</f>
        <v>0</v>
      </c>
      <c r="AF187" s="3">
        <f>Tableau1[[#This Row],[Classe]]</f>
        <v>0</v>
      </c>
    </row>
    <row r="188" spans="1:32" x14ac:dyDescent="0.25">
      <c r="A18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88" s="133">
        <f>COUNTIF($A$2:A188,1)</f>
        <v>187</v>
      </c>
      <c r="C188" s="133">
        <v>187</v>
      </c>
      <c r="E188" s="213"/>
      <c r="F188" s="214"/>
      <c r="G188" s="215"/>
      <c r="H188" s="216"/>
      <c r="I188" s="214"/>
      <c r="J188" s="217"/>
      <c r="K188" s="216"/>
      <c r="L188" s="216"/>
      <c r="Y188" s="3">
        <f>COUNTIF($J$2:J188,J188)</f>
        <v>0</v>
      </c>
      <c r="Z188" s="3">
        <f>COUNTIF($Y$2:Y188,1)</f>
        <v>0</v>
      </c>
      <c r="AA188" s="3">
        <f>Tableau1[[#This Row],[Niveau]]</f>
        <v>0</v>
      </c>
      <c r="AB188" s="3">
        <v>187</v>
      </c>
      <c r="AD188" s="3">
        <f>COUNTIF($K$2:K188,K188)</f>
        <v>0</v>
      </c>
      <c r="AE188" s="3">
        <f>COUNTIF($AD$2:AD188,1)</f>
        <v>0</v>
      </c>
      <c r="AF188" s="3">
        <f>Tableau1[[#This Row],[Classe]]</f>
        <v>0</v>
      </c>
    </row>
    <row r="189" spans="1:32" x14ac:dyDescent="0.25">
      <c r="A18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89" s="133">
        <f>COUNTIF($A$2:A189,1)</f>
        <v>188</v>
      </c>
      <c r="C189" s="133">
        <v>188</v>
      </c>
      <c r="E189" s="213"/>
      <c r="F189" s="214"/>
      <c r="G189" s="215"/>
      <c r="H189" s="216"/>
      <c r="I189" s="214"/>
      <c r="J189" s="217"/>
      <c r="K189" s="216"/>
      <c r="L189" s="216"/>
      <c r="Y189" s="3">
        <f>COUNTIF($J$2:J189,J189)</f>
        <v>0</v>
      </c>
      <c r="Z189" s="3">
        <f>COUNTIF($Y$2:Y189,1)</f>
        <v>0</v>
      </c>
      <c r="AA189" s="3">
        <f>Tableau1[[#This Row],[Niveau]]</f>
        <v>0</v>
      </c>
      <c r="AB189" s="3">
        <v>188</v>
      </c>
      <c r="AD189" s="3">
        <f>COUNTIF($K$2:K189,K189)</f>
        <v>0</v>
      </c>
      <c r="AE189" s="3">
        <f>COUNTIF($AD$2:AD189,1)</f>
        <v>0</v>
      </c>
      <c r="AF189" s="3">
        <f>Tableau1[[#This Row],[Classe]]</f>
        <v>0</v>
      </c>
    </row>
    <row r="190" spans="1:32" x14ac:dyDescent="0.25">
      <c r="A19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90" s="133">
        <f>COUNTIF($A$2:A190,1)</f>
        <v>189</v>
      </c>
      <c r="C190" s="133">
        <v>189</v>
      </c>
      <c r="E190" s="213"/>
      <c r="F190" s="214"/>
      <c r="G190" s="215"/>
      <c r="H190" s="216"/>
      <c r="I190" s="214"/>
      <c r="J190" s="217"/>
      <c r="K190" s="216"/>
      <c r="L190" s="216"/>
      <c r="Y190" s="3">
        <f>COUNTIF($J$2:J190,J190)</f>
        <v>0</v>
      </c>
      <c r="Z190" s="3">
        <f>COUNTIF($Y$2:Y190,1)</f>
        <v>0</v>
      </c>
      <c r="AA190" s="3">
        <f>Tableau1[[#This Row],[Niveau]]</f>
        <v>0</v>
      </c>
      <c r="AB190" s="3">
        <v>189</v>
      </c>
      <c r="AD190" s="3">
        <f>COUNTIF($K$2:K190,K190)</f>
        <v>0</v>
      </c>
      <c r="AE190" s="3">
        <f>COUNTIF($AD$2:AD190,1)</f>
        <v>0</v>
      </c>
      <c r="AF190" s="3">
        <f>Tableau1[[#This Row],[Classe]]</f>
        <v>0</v>
      </c>
    </row>
    <row r="191" spans="1:32" x14ac:dyDescent="0.25">
      <c r="A19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91" s="133">
        <f>COUNTIF($A$2:A191,1)</f>
        <v>190</v>
      </c>
      <c r="C191" s="133">
        <v>190</v>
      </c>
      <c r="E191" s="213"/>
      <c r="F191" s="214"/>
      <c r="G191" s="215"/>
      <c r="H191" s="216"/>
      <c r="I191" s="214"/>
      <c r="J191" s="217"/>
      <c r="K191" s="216"/>
      <c r="L191" s="216"/>
      <c r="Y191" s="3">
        <f>COUNTIF($J$2:J191,J191)</f>
        <v>0</v>
      </c>
      <c r="Z191" s="3">
        <f>COUNTIF($Y$2:Y191,1)</f>
        <v>0</v>
      </c>
      <c r="AA191" s="3">
        <f>Tableau1[[#This Row],[Niveau]]</f>
        <v>0</v>
      </c>
      <c r="AB191" s="3">
        <v>190</v>
      </c>
      <c r="AD191" s="3">
        <f>COUNTIF($K$2:K191,K191)</f>
        <v>0</v>
      </c>
      <c r="AE191" s="3">
        <f>COUNTIF($AD$2:AD191,1)</f>
        <v>0</v>
      </c>
      <c r="AF191" s="3">
        <f>Tableau1[[#This Row],[Classe]]</f>
        <v>0</v>
      </c>
    </row>
    <row r="192" spans="1:32" x14ac:dyDescent="0.25">
      <c r="A19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92" s="133">
        <f>COUNTIF($A$2:A192,1)</f>
        <v>191</v>
      </c>
      <c r="C192" s="133">
        <v>191</v>
      </c>
      <c r="E192" s="213"/>
      <c r="F192" s="214"/>
      <c r="G192" s="215"/>
      <c r="H192" s="216"/>
      <c r="I192" s="214"/>
      <c r="J192" s="217"/>
      <c r="K192" s="216"/>
      <c r="L192" s="216"/>
      <c r="Y192" s="3">
        <f>COUNTIF($J$2:J192,J192)</f>
        <v>0</v>
      </c>
      <c r="Z192" s="3">
        <f>COUNTIF($Y$2:Y192,1)</f>
        <v>0</v>
      </c>
      <c r="AA192" s="3">
        <f>Tableau1[[#This Row],[Niveau]]</f>
        <v>0</v>
      </c>
      <c r="AB192" s="3">
        <v>191</v>
      </c>
      <c r="AD192" s="3">
        <f>COUNTIF($K$2:K192,K192)</f>
        <v>0</v>
      </c>
      <c r="AE192" s="3">
        <f>COUNTIF($AD$2:AD192,1)</f>
        <v>0</v>
      </c>
      <c r="AF192" s="3">
        <f>Tableau1[[#This Row],[Classe]]</f>
        <v>0</v>
      </c>
    </row>
    <row r="193" spans="1:32" x14ac:dyDescent="0.25">
      <c r="A19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93" s="133">
        <f>COUNTIF($A$2:A193,1)</f>
        <v>192</v>
      </c>
      <c r="C193" s="133">
        <v>192</v>
      </c>
      <c r="E193" s="213"/>
      <c r="F193" s="214"/>
      <c r="G193" s="215"/>
      <c r="H193" s="216"/>
      <c r="I193" s="214"/>
      <c r="J193" s="217"/>
      <c r="K193" s="216"/>
      <c r="L193" s="216"/>
      <c r="Y193" s="3">
        <f>COUNTIF($J$2:J193,J193)</f>
        <v>0</v>
      </c>
      <c r="Z193" s="3">
        <f>COUNTIF($Y$2:Y193,1)</f>
        <v>0</v>
      </c>
      <c r="AA193" s="3">
        <f>Tableau1[[#This Row],[Niveau]]</f>
        <v>0</v>
      </c>
      <c r="AB193" s="3">
        <v>192</v>
      </c>
      <c r="AD193" s="3">
        <f>COUNTIF($K$2:K193,K193)</f>
        <v>0</v>
      </c>
      <c r="AE193" s="3">
        <f>COUNTIF($AD$2:AD193,1)</f>
        <v>0</v>
      </c>
      <c r="AF193" s="3">
        <f>Tableau1[[#This Row],[Classe]]</f>
        <v>0</v>
      </c>
    </row>
    <row r="194" spans="1:32" x14ac:dyDescent="0.25">
      <c r="A19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94" s="133">
        <f>COUNTIF($A$2:A194,1)</f>
        <v>193</v>
      </c>
      <c r="C194" s="133">
        <v>193</v>
      </c>
      <c r="E194" s="213"/>
      <c r="F194" s="214"/>
      <c r="G194" s="215"/>
      <c r="H194" s="216"/>
      <c r="I194" s="214"/>
      <c r="J194" s="217"/>
      <c r="K194" s="216"/>
      <c r="L194" s="216"/>
      <c r="Y194" s="3">
        <f>COUNTIF($J$2:J194,J194)</f>
        <v>0</v>
      </c>
      <c r="Z194" s="3">
        <f>COUNTIF($Y$2:Y194,1)</f>
        <v>0</v>
      </c>
      <c r="AA194" s="3">
        <f>Tableau1[[#This Row],[Niveau]]</f>
        <v>0</v>
      </c>
      <c r="AB194" s="3">
        <v>193</v>
      </c>
      <c r="AD194" s="3">
        <f>COUNTIF($K$2:K194,K194)</f>
        <v>0</v>
      </c>
      <c r="AE194" s="3">
        <f>COUNTIF($AD$2:AD194,1)</f>
        <v>0</v>
      </c>
      <c r="AF194" s="3">
        <f>Tableau1[[#This Row],[Classe]]</f>
        <v>0</v>
      </c>
    </row>
    <row r="195" spans="1:32" x14ac:dyDescent="0.25">
      <c r="A19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95" s="133">
        <f>COUNTIF($A$2:A195,1)</f>
        <v>194</v>
      </c>
      <c r="C195" s="133">
        <v>194</v>
      </c>
      <c r="E195" s="213"/>
      <c r="F195" s="214"/>
      <c r="G195" s="215"/>
      <c r="H195" s="216"/>
      <c r="I195" s="214"/>
      <c r="J195" s="217"/>
      <c r="K195" s="216"/>
      <c r="L195" s="216"/>
      <c r="Y195" s="3">
        <f>COUNTIF($J$2:J195,J195)</f>
        <v>0</v>
      </c>
      <c r="Z195" s="3">
        <f>COUNTIF($Y$2:Y195,1)</f>
        <v>0</v>
      </c>
      <c r="AA195" s="3">
        <f>Tableau1[[#This Row],[Niveau]]</f>
        <v>0</v>
      </c>
      <c r="AB195" s="3">
        <v>194</v>
      </c>
      <c r="AD195" s="3">
        <f>COUNTIF($K$2:K195,K195)</f>
        <v>0</v>
      </c>
      <c r="AE195" s="3">
        <f>COUNTIF($AD$2:AD195,1)</f>
        <v>0</v>
      </c>
      <c r="AF195" s="3">
        <f>Tableau1[[#This Row],[Classe]]</f>
        <v>0</v>
      </c>
    </row>
    <row r="196" spans="1:32" x14ac:dyDescent="0.25">
      <c r="A19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96" s="133">
        <f>COUNTIF($A$2:A196,1)</f>
        <v>195</v>
      </c>
      <c r="C196" s="133">
        <v>195</v>
      </c>
      <c r="E196" s="213"/>
      <c r="F196" s="214"/>
      <c r="G196" s="215"/>
      <c r="H196" s="216"/>
      <c r="I196" s="214"/>
      <c r="J196" s="217"/>
      <c r="K196" s="216"/>
      <c r="L196" s="216"/>
      <c r="Y196" s="3">
        <f>COUNTIF($J$2:J196,J196)</f>
        <v>0</v>
      </c>
      <c r="Z196" s="3">
        <f>COUNTIF($Y$2:Y196,1)</f>
        <v>0</v>
      </c>
      <c r="AA196" s="3">
        <f>Tableau1[[#This Row],[Niveau]]</f>
        <v>0</v>
      </c>
      <c r="AB196" s="3">
        <v>195</v>
      </c>
      <c r="AD196" s="3">
        <f>COUNTIF($K$2:K196,K196)</f>
        <v>0</v>
      </c>
      <c r="AE196" s="3">
        <f>COUNTIF($AD$2:AD196,1)</f>
        <v>0</v>
      </c>
      <c r="AF196" s="3">
        <f>Tableau1[[#This Row],[Classe]]</f>
        <v>0</v>
      </c>
    </row>
    <row r="197" spans="1:32" x14ac:dyDescent="0.25">
      <c r="A19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97" s="133">
        <f>COUNTIF($A$2:A197,1)</f>
        <v>196</v>
      </c>
      <c r="C197" s="133">
        <v>196</v>
      </c>
      <c r="E197" s="213"/>
      <c r="F197" s="214"/>
      <c r="G197" s="215"/>
      <c r="H197" s="216"/>
      <c r="I197" s="214"/>
      <c r="J197" s="217"/>
      <c r="K197" s="216"/>
      <c r="L197" s="216"/>
      <c r="Y197" s="3">
        <f>COUNTIF($J$2:J197,J197)</f>
        <v>0</v>
      </c>
      <c r="Z197" s="3">
        <f>COUNTIF($Y$2:Y197,1)</f>
        <v>0</v>
      </c>
      <c r="AA197" s="3">
        <f>Tableau1[[#This Row],[Niveau]]</f>
        <v>0</v>
      </c>
      <c r="AB197" s="3">
        <v>196</v>
      </c>
      <c r="AD197" s="3">
        <f>COUNTIF($K$2:K197,K197)</f>
        <v>0</v>
      </c>
      <c r="AE197" s="3">
        <f>COUNTIF($AD$2:AD197,1)</f>
        <v>0</v>
      </c>
      <c r="AF197" s="3">
        <f>Tableau1[[#This Row],[Classe]]</f>
        <v>0</v>
      </c>
    </row>
    <row r="198" spans="1:32" x14ac:dyDescent="0.25">
      <c r="A19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98" s="133">
        <f>COUNTIF($A$2:A198,1)</f>
        <v>197</v>
      </c>
      <c r="C198" s="133">
        <v>197</v>
      </c>
      <c r="E198" s="213"/>
      <c r="F198" s="214"/>
      <c r="G198" s="215"/>
      <c r="H198" s="216"/>
      <c r="I198" s="214"/>
      <c r="J198" s="217"/>
      <c r="K198" s="216"/>
      <c r="L198" s="216"/>
      <c r="Y198" s="3">
        <f>COUNTIF($J$2:J198,J198)</f>
        <v>0</v>
      </c>
      <c r="Z198" s="3">
        <f>COUNTIF($Y$2:Y198,1)</f>
        <v>0</v>
      </c>
      <c r="AA198" s="3">
        <f>Tableau1[[#This Row],[Niveau]]</f>
        <v>0</v>
      </c>
      <c r="AB198" s="3">
        <v>197</v>
      </c>
      <c r="AD198" s="3">
        <f>COUNTIF($K$2:K198,K198)</f>
        <v>0</v>
      </c>
      <c r="AE198" s="3">
        <f>COUNTIF($AD$2:AD198,1)</f>
        <v>0</v>
      </c>
      <c r="AF198" s="3">
        <f>Tableau1[[#This Row],[Classe]]</f>
        <v>0</v>
      </c>
    </row>
    <row r="199" spans="1:32" x14ac:dyDescent="0.25">
      <c r="A19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199" s="133">
        <f>COUNTIF($A$2:A199,1)</f>
        <v>198</v>
      </c>
      <c r="C199" s="133">
        <v>198</v>
      </c>
      <c r="E199" s="213"/>
      <c r="F199" s="214"/>
      <c r="G199" s="215"/>
      <c r="H199" s="216"/>
      <c r="I199" s="214"/>
      <c r="J199" s="217"/>
      <c r="K199" s="216"/>
      <c r="L199" s="216"/>
      <c r="Y199" s="3">
        <f>COUNTIF($J$2:J199,J199)</f>
        <v>0</v>
      </c>
      <c r="Z199" s="3">
        <f>COUNTIF($Y$2:Y199,1)</f>
        <v>0</v>
      </c>
      <c r="AA199" s="3">
        <f>Tableau1[[#This Row],[Niveau]]</f>
        <v>0</v>
      </c>
      <c r="AB199" s="3">
        <v>198</v>
      </c>
      <c r="AD199" s="3">
        <f>COUNTIF($K$2:K199,K199)</f>
        <v>0</v>
      </c>
      <c r="AE199" s="3">
        <f>COUNTIF($AD$2:AD199,1)</f>
        <v>0</v>
      </c>
      <c r="AF199" s="3">
        <f>Tableau1[[#This Row],[Classe]]</f>
        <v>0</v>
      </c>
    </row>
    <row r="200" spans="1:32" x14ac:dyDescent="0.25">
      <c r="A20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00" s="133">
        <f>COUNTIF($A$2:A200,1)</f>
        <v>199</v>
      </c>
      <c r="C200" s="133">
        <v>199</v>
      </c>
      <c r="E200" s="213"/>
      <c r="F200" s="214"/>
      <c r="G200" s="215"/>
      <c r="H200" s="216"/>
      <c r="I200" s="214"/>
      <c r="J200" s="217"/>
      <c r="K200" s="216"/>
      <c r="L200" s="216"/>
      <c r="Y200" s="3">
        <f>COUNTIF($J$2:J200,J200)</f>
        <v>0</v>
      </c>
      <c r="Z200" s="3">
        <f>COUNTIF($Y$2:Y200,1)</f>
        <v>0</v>
      </c>
      <c r="AA200" s="3">
        <f>Tableau1[[#This Row],[Niveau]]</f>
        <v>0</v>
      </c>
      <c r="AB200" s="3">
        <v>199</v>
      </c>
      <c r="AD200" s="3">
        <f>COUNTIF($K$2:K200,K200)</f>
        <v>0</v>
      </c>
      <c r="AE200" s="3">
        <f>COUNTIF($AD$2:AD200,1)</f>
        <v>0</v>
      </c>
      <c r="AF200" s="3">
        <f>Tableau1[[#This Row],[Classe]]</f>
        <v>0</v>
      </c>
    </row>
    <row r="201" spans="1:32" s="3" customFormat="1" x14ac:dyDescent="0.25">
      <c r="A20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01" s="133">
        <f>COUNTIF($A$2:A201,1)</f>
        <v>200</v>
      </c>
      <c r="C201" s="133">
        <v>200</v>
      </c>
      <c r="E201" s="213"/>
      <c r="F201" s="214"/>
      <c r="G201" s="215"/>
      <c r="H201" s="216"/>
      <c r="I201" s="214"/>
      <c r="J201" s="217"/>
      <c r="K201" s="216"/>
      <c r="L201" s="216"/>
      <c r="Y201" s="3">
        <f>COUNTIF($J$2:J201,J201)</f>
        <v>0</v>
      </c>
      <c r="Z201" s="3">
        <f>COUNTIF($Y$2:Y201,1)</f>
        <v>0</v>
      </c>
      <c r="AA201" s="3">
        <f>Tableau1[[#This Row],[Niveau]]</f>
        <v>0</v>
      </c>
      <c r="AB201" s="3">
        <v>200</v>
      </c>
      <c r="AD201" s="3">
        <f>COUNTIF($K$2:K201,K201)</f>
        <v>0</v>
      </c>
      <c r="AE201" s="3">
        <f>COUNTIF($AD$2:AD201,1)</f>
        <v>0</v>
      </c>
      <c r="AF201" s="3">
        <f>Tableau1[[#This Row],[Classe]]</f>
        <v>0</v>
      </c>
    </row>
    <row r="202" spans="1:32" s="3" customFormat="1" x14ac:dyDescent="0.25">
      <c r="A20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02" s="133">
        <f>COUNTIF($A$2:A202,1)</f>
        <v>201</v>
      </c>
      <c r="C202" s="133">
        <v>201</v>
      </c>
      <c r="E202" s="213"/>
      <c r="F202" s="214"/>
      <c r="G202" s="215"/>
      <c r="H202" s="216"/>
      <c r="I202" s="214"/>
      <c r="J202" s="217"/>
      <c r="K202" s="216"/>
      <c r="L202" s="216"/>
      <c r="Y202" s="3">
        <f>COUNTIF($J$2:J202,J202)</f>
        <v>0</v>
      </c>
      <c r="Z202" s="3">
        <f>COUNTIF($Y$2:Y202,1)</f>
        <v>0</v>
      </c>
      <c r="AA202" s="3">
        <f>Tableau1[[#This Row],[Niveau]]</f>
        <v>0</v>
      </c>
      <c r="AB202" s="3">
        <v>201</v>
      </c>
      <c r="AD202" s="3">
        <f>COUNTIF($K$2:K202,K202)</f>
        <v>0</v>
      </c>
      <c r="AE202" s="3">
        <f>COUNTIF($AD$2:AD202,1)</f>
        <v>0</v>
      </c>
      <c r="AF202" s="3">
        <f>Tableau1[[#This Row],[Classe]]</f>
        <v>0</v>
      </c>
    </row>
    <row r="203" spans="1:32" s="3" customFormat="1" x14ac:dyDescent="0.25">
      <c r="A20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03" s="133">
        <f>COUNTIF($A$2:A203,1)</f>
        <v>202</v>
      </c>
      <c r="C203" s="133">
        <v>202</v>
      </c>
      <c r="E203" s="213"/>
      <c r="F203" s="214"/>
      <c r="G203" s="215"/>
      <c r="H203" s="216"/>
      <c r="I203" s="214"/>
      <c r="J203" s="217"/>
      <c r="K203" s="216"/>
      <c r="L203" s="216"/>
      <c r="Y203" s="3">
        <f>COUNTIF($J$2:J203,J203)</f>
        <v>0</v>
      </c>
      <c r="Z203" s="3">
        <f>COUNTIF($Y$2:Y203,1)</f>
        <v>0</v>
      </c>
      <c r="AA203" s="3">
        <f>Tableau1[[#This Row],[Niveau]]</f>
        <v>0</v>
      </c>
      <c r="AB203" s="3">
        <v>202</v>
      </c>
      <c r="AD203" s="3">
        <f>COUNTIF($K$2:K203,K203)</f>
        <v>0</v>
      </c>
      <c r="AE203" s="3">
        <f>COUNTIF($AD$2:AD203,1)</f>
        <v>0</v>
      </c>
      <c r="AF203" s="3">
        <f>Tableau1[[#This Row],[Classe]]</f>
        <v>0</v>
      </c>
    </row>
    <row r="204" spans="1:32" s="3" customFormat="1" x14ac:dyDescent="0.25">
      <c r="A20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04" s="133">
        <f>COUNTIF($A$2:A204,1)</f>
        <v>203</v>
      </c>
      <c r="C204" s="133">
        <v>203</v>
      </c>
      <c r="E204" s="213"/>
      <c r="F204" s="214"/>
      <c r="G204" s="215"/>
      <c r="H204" s="216"/>
      <c r="I204" s="214"/>
      <c r="J204" s="217"/>
      <c r="K204" s="216"/>
      <c r="L204" s="216"/>
      <c r="Y204" s="3">
        <f>COUNTIF($J$2:J204,J204)</f>
        <v>0</v>
      </c>
      <c r="Z204" s="3">
        <f>COUNTIF($Y$2:Y204,1)</f>
        <v>0</v>
      </c>
      <c r="AA204" s="3">
        <f>Tableau1[[#This Row],[Niveau]]</f>
        <v>0</v>
      </c>
      <c r="AB204" s="3">
        <v>203</v>
      </c>
      <c r="AD204" s="3">
        <f>COUNTIF($K$2:K204,K204)</f>
        <v>0</v>
      </c>
      <c r="AE204" s="3">
        <f>COUNTIF($AD$2:AD204,1)</f>
        <v>0</v>
      </c>
      <c r="AF204" s="3">
        <f>Tableau1[[#This Row],[Classe]]</f>
        <v>0</v>
      </c>
    </row>
    <row r="205" spans="1:32" s="3" customFormat="1" x14ac:dyDescent="0.25">
      <c r="A20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05" s="133">
        <f>COUNTIF($A$2:A205,1)</f>
        <v>204</v>
      </c>
      <c r="C205" s="133">
        <v>204</v>
      </c>
      <c r="E205" s="213"/>
      <c r="F205" s="214"/>
      <c r="G205" s="215"/>
      <c r="H205" s="216"/>
      <c r="I205" s="214"/>
      <c r="J205" s="217"/>
      <c r="K205" s="216"/>
      <c r="L205" s="216"/>
      <c r="Y205" s="3">
        <f>COUNTIF($J$2:J205,J205)</f>
        <v>0</v>
      </c>
      <c r="Z205" s="3">
        <f>COUNTIF($Y$2:Y205,1)</f>
        <v>0</v>
      </c>
      <c r="AA205" s="3">
        <f>Tableau1[[#This Row],[Niveau]]</f>
        <v>0</v>
      </c>
      <c r="AB205" s="3">
        <v>204</v>
      </c>
      <c r="AD205" s="3">
        <f>COUNTIF($K$2:K205,K205)</f>
        <v>0</v>
      </c>
      <c r="AE205" s="3">
        <f>COUNTIF($AD$2:AD205,1)</f>
        <v>0</v>
      </c>
      <c r="AF205" s="3">
        <f>Tableau1[[#This Row],[Classe]]</f>
        <v>0</v>
      </c>
    </row>
    <row r="206" spans="1:32" s="3" customFormat="1" x14ac:dyDescent="0.25">
      <c r="A20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06" s="133">
        <f>COUNTIF($A$2:A206,1)</f>
        <v>205</v>
      </c>
      <c r="C206" s="133">
        <v>205</v>
      </c>
      <c r="E206" s="213"/>
      <c r="F206" s="214"/>
      <c r="G206" s="215"/>
      <c r="H206" s="216"/>
      <c r="I206" s="214"/>
      <c r="J206" s="217"/>
      <c r="K206" s="216"/>
      <c r="L206" s="216"/>
      <c r="Y206" s="3">
        <f>COUNTIF($J$2:J206,J206)</f>
        <v>0</v>
      </c>
      <c r="Z206" s="3">
        <f>COUNTIF($Y$2:Y206,1)</f>
        <v>0</v>
      </c>
      <c r="AA206" s="3">
        <f>Tableau1[[#This Row],[Niveau]]</f>
        <v>0</v>
      </c>
      <c r="AB206" s="3">
        <v>205</v>
      </c>
      <c r="AD206" s="3">
        <f>COUNTIF($K$2:K206,K206)</f>
        <v>0</v>
      </c>
      <c r="AE206" s="3">
        <f>COUNTIF($AD$2:AD206,1)</f>
        <v>0</v>
      </c>
      <c r="AF206" s="3">
        <f>Tableau1[[#This Row],[Classe]]</f>
        <v>0</v>
      </c>
    </row>
    <row r="207" spans="1:32" s="3" customFormat="1" x14ac:dyDescent="0.25">
      <c r="A20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07" s="133">
        <f>COUNTIF($A$2:A207,1)</f>
        <v>206</v>
      </c>
      <c r="C207" s="133">
        <v>206</v>
      </c>
      <c r="E207" s="213"/>
      <c r="F207" s="214"/>
      <c r="G207" s="215"/>
      <c r="H207" s="216"/>
      <c r="I207" s="214"/>
      <c r="J207" s="217"/>
      <c r="K207" s="216"/>
      <c r="L207" s="216"/>
      <c r="Y207" s="3">
        <f>COUNTIF($J$2:J207,J207)</f>
        <v>0</v>
      </c>
      <c r="Z207" s="3">
        <f>COUNTIF($Y$2:Y207,1)</f>
        <v>0</v>
      </c>
      <c r="AA207" s="3">
        <f>Tableau1[[#This Row],[Niveau]]</f>
        <v>0</v>
      </c>
      <c r="AB207" s="3">
        <v>206</v>
      </c>
      <c r="AD207" s="3">
        <f>COUNTIF($K$2:K207,K207)</f>
        <v>0</v>
      </c>
      <c r="AE207" s="3">
        <f>COUNTIF($AD$2:AD207,1)</f>
        <v>0</v>
      </c>
      <c r="AF207" s="3">
        <f>Tableau1[[#This Row],[Classe]]</f>
        <v>0</v>
      </c>
    </row>
    <row r="208" spans="1:32" s="3" customFormat="1" x14ac:dyDescent="0.25">
      <c r="A20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08" s="133">
        <f>COUNTIF($A$2:A208,1)</f>
        <v>207</v>
      </c>
      <c r="C208" s="133">
        <v>207</v>
      </c>
      <c r="E208" s="213"/>
      <c r="F208" s="214"/>
      <c r="G208" s="215"/>
      <c r="H208" s="216"/>
      <c r="I208" s="214"/>
      <c r="J208" s="217"/>
      <c r="K208" s="216"/>
      <c r="L208" s="216"/>
      <c r="Y208" s="3">
        <f>COUNTIF($J$2:J208,J208)</f>
        <v>0</v>
      </c>
      <c r="Z208" s="3">
        <f>COUNTIF($Y$2:Y208,1)</f>
        <v>0</v>
      </c>
      <c r="AA208" s="3">
        <f>Tableau1[[#This Row],[Niveau]]</f>
        <v>0</v>
      </c>
      <c r="AB208" s="3">
        <v>207</v>
      </c>
      <c r="AD208" s="3">
        <f>COUNTIF($K$2:K208,K208)</f>
        <v>0</v>
      </c>
      <c r="AE208" s="3">
        <f>COUNTIF($AD$2:AD208,1)</f>
        <v>0</v>
      </c>
      <c r="AF208" s="3">
        <f>Tableau1[[#This Row],[Classe]]</f>
        <v>0</v>
      </c>
    </row>
    <row r="209" spans="1:32" s="3" customFormat="1" x14ac:dyDescent="0.25">
      <c r="A20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09" s="133">
        <f>COUNTIF($A$2:A209,1)</f>
        <v>208</v>
      </c>
      <c r="C209" s="133">
        <v>208</v>
      </c>
      <c r="E209" s="213"/>
      <c r="F209" s="214"/>
      <c r="G209" s="215"/>
      <c r="H209" s="216"/>
      <c r="I209" s="214"/>
      <c r="J209" s="217"/>
      <c r="K209" s="216"/>
      <c r="L209" s="216"/>
      <c r="Y209" s="3">
        <f>COUNTIF($J$2:J209,J209)</f>
        <v>0</v>
      </c>
      <c r="Z209" s="3">
        <f>COUNTIF($Y$2:Y209,1)</f>
        <v>0</v>
      </c>
      <c r="AA209" s="3">
        <f>Tableau1[[#This Row],[Niveau]]</f>
        <v>0</v>
      </c>
      <c r="AB209" s="3">
        <v>208</v>
      </c>
      <c r="AD209" s="3">
        <f>COUNTIF($K$2:K209,K209)</f>
        <v>0</v>
      </c>
      <c r="AE209" s="3">
        <f>COUNTIF($AD$2:AD209,1)</f>
        <v>0</v>
      </c>
      <c r="AF209" s="3">
        <f>Tableau1[[#This Row],[Classe]]</f>
        <v>0</v>
      </c>
    </row>
    <row r="210" spans="1:32" s="3" customFormat="1" x14ac:dyDescent="0.25">
      <c r="A21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10" s="133">
        <f>COUNTIF($A$2:A210,1)</f>
        <v>209</v>
      </c>
      <c r="C210" s="133">
        <v>209</v>
      </c>
      <c r="E210" s="213"/>
      <c r="F210" s="214"/>
      <c r="G210" s="215"/>
      <c r="H210" s="216"/>
      <c r="I210" s="214"/>
      <c r="J210" s="217"/>
      <c r="K210" s="216"/>
      <c r="L210" s="216"/>
      <c r="Y210" s="3">
        <f>COUNTIF($J$2:J210,J210)</f>
        <v>0</v>
      </c>
      <c r="Z210" s="3">
        <f>COUNTIF($Y$2:Y210,1)</f>
        <v>0</v>
      </c>
      <c r="AA210" s="3">
        <f>Tableau1[[#This Row],[Niveau]]</f>
        <v>0</v>
      </c>
      <c r="AB210" s="3">
        <v>209</v>
      </c>
      <c r="AD210" s="3">
        <f>COUNTIF($K$2:K210,K210)</f>
        <v>0</v>
      </c>
      <c r="AE210" s="3">
        <f>COUNTIF($AD$2:AD210,1)</f>
        <v>0</v>
      </c>
      <c r="AF210" s="3">
        <f>Tableau1[[#This Row],[Classe]]</f>
        <v>0</v>
      </c>
    </row>
    <row r="211" spans="1:32" s="3" customFormat="1" x14ac:dyDescent="0.25">
      <c r="A21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11" s="133">
        <f>COUNTIF($A$2:A211,1)</f>
        <v>210</v>
      </c>
      <c r="C211" s="133">
        <v>210</v>
      </c>
      <c r="E211" s="213"/>
      <c r="F211" s="214"/>
      <c r="G211" s="215"/>
      <c r="H211" s="216"/>
      <c r="I211" s="214"/>
      <c r="J211" s="217"/>
      <c r="K211" s="216"/>
      <c r="L211" s="216"/>
      <c r="Y211" s="3">
        <f>COUNTIF($J$2:J211,J211)</f>
        <v>0</v>
      </c>
      <c r="Z211" s="3">
        <f>COUNTIF($Y$2:Y211,1)</f>
        <v>0</v>
      </c>
      <c r="AA211" s="3">
        <f>Tableau1[[#This Row],[Niveau]]</f>
        <v>0</v>
      </c>
      <c r="AB211" s="3">
        <v>210</v>
      </c>
      <c r="AD211" s="3">
        <f>COUNTIF($K$2:K211,K211)</f>
        <v>0</v>
      </c>
      <c r="AE211" s="3">
        <f>COUNTIF($AD$2:AD211,1)</f>
        <v>0</v>
      </c>
      <c r="AF211" s="3">
        <f>Tableau1[[#This Row],[Classe]]</f>
        <v>0</v>
      </c>
    </row>
    <row r="212" spans="1:32" s="3" customFormat="1" x14ac:dyDescent="0.25">
      <c r="A21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12" s="133">
        <f>COUNTIF($A$2:A212,1)</f>
        <v>211</v>
      </c>
      <c r="C212" s="133">
        <v>211</v>
      </c>
      <c r="E212" s="213"/>
      <c r="F212" s="214"/>
      <c r="G212" s="215"/>
      <c r="H212" s="216"/>
      <c r="I212" s="214"/>
      <c r="J212" s="217"/>
      <c r="K212" s="216"/>
      <c r="L212" s="216"/>
      <c r="Y212" s="3">
        <f>COUNTIF($J$2:J212,J212)</f>
        <v>0</v>
      </c>
      <c r="Z212" s="3">
        <f>COUNTIF($Y$2:Y212,1)</f>
        <v>0</v>
      </c>
      <c r="AA212" s="3">
        <f>Tableau1[[#This Row],[Niveau]]</f>
        <v>0</v>
      </c>
      <c r="AB212" s="3">
        <v>211</v>
      </c>
      <c r="AD212" s="3">
        <f>COUNTIF($K$2:K212,K212)</f>
        <v>0</v>
      </c>
      <c r="AE212" s="3">
        <f>COUNTIF($AD$2:AD212,1)</f>
        <v>0</v>
      </c>
      <c r="AF212" s="3">
        <f>Tableau1[[#This Row],[Classe]]</f>
        <v>0</v>
      </c>
    </row>
    <row r="213" spans="1:32" s="3" customFormat="1" x14ac:dyDescent="0.25">
      <c r="A21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13" s="133">
        <f>COUNTIF($A$2:A213,1)</f>
        <v>212</v>
      </c>
      <c r="C213" s="133">
        <v>212</v>
      </c>
      <c r="E213" s="213"/>
      <c r="F213" s="214"/>
      <c r="G213" s="215"/>
      <c r="H213" s="216"/>
      <c r="I213" s="214"/>
      <c r="J213" s="217"/>
      <c r="K213" s="216"/>
      <c r="L213" s="216"/>
      <c r="Y213" s="3">
        <f>COUNTIF($J$2:J213,J213)</f>
        <v>0</v>
      </c>
      <c r="Z213" s="3">
        <f>COUNTIF($Y$2:Y213,1)</f>
        <v>0</v>
      </c>
      <c r="AA213" s="3">
        <f>Tableau1[[#This Row],[Niveau]]</f>
        <v>0</v>
      </c>
      <c r="AB213" s="3">
        <v>212</v>
      </c>
      <c r="AD213" s="3">
        <f>COUNTIF($K$2:K213,K213)</f>
        <v>0</v>
      </c>
      <c r="AE213" s="3">
        <f>COUNTIF($AD$2:AD213,1)</f>
        <v>0</v>
      </c>
      <c r="AF213" s="3">
        <f>Tableau1[[#This Row],[Classe]]</f>
        <v>0</v>
      </c>
    </row>
    <row r="214" spans="1:32" s="3" customFormat="1" x14ac:dyDescent="0.25">
      <c r="A21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14" s="133">
        <f>COUNTIF($A$2:A214,1)</f>
        <v>213</v>
      </c>
      <c r="C214" s="133">
        <v>213</v>
      </c>
      <c r="E214" s="213"/>
      <c r="F214" s="214"/>
      <c r="G214" s="215"/>
      <c r="H214" s="216"/>
      <c r="I214" s="214"/>
      <c r="J214" s="217"/>
      <c r="K214" s="216"/>
      <c r="L214" s="216"/>
      <c r="Y214" s="3">
        <f>COUNTIF($J$2:J214,J214)</f>
        <v>0</v>
      </c>
      <c r="Z214" s="3">
        <f>COUNTIF($Y$2:Y214,1)</f>
        <v>0</v>
      </c>
      <c r="AA214" s="3">
        <f>Tableau1[[#This Row],[Niveau]]</f>
        <v>0</v>
      </c>
      <c r="AB214" s="3">
        <v>213</v>
      </c>
      <c r="AD214" s="3">
        <f>COUNTIF($K$2:K214,K214)</f>
        <v>0</v>
      </c>
      <c r="AE214" s="3">
        <f>COUNTIF($AD$2:AD214,1)</f>
        <v>0</v>
      </c>
      <c r="AF214" s="3">
        <f>Tableau1[[#This Row],[Classe]]</f>
        <v>0</v>
      </c>
    </row>
    <row r="215" spans="1:32" s="3" customFormat="1" x14ac:dyDescent="0.25">
      <c r="A21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15" s="133">
        <f>COUNTIF($A$2:A215,1)</f>
        <v>214</v>
      </c>
      <c r="C215" s="133">
        <v>214</v>
      </c>
      <c r="E215" s="213"/>
      <c r="F215" s="214"/>
      <c r="G215" s="215"/>
      <c r="H215" s="216"/>
      <c r="I215" s="214"/>
      <c r="J215" s="217"/>
      <c r="K215" s="216"/>
      <c r="L215" s="216"/>
      <c r="Y215" s="3">
        <f>COUNTIF($J$2:J215,J215)</f>
        <v>0</v>
      </c>
      <c r="Z215" s="3">
        <f>COUNTIF($Y$2:Y215,1)</f>
        <v>0</v>
      </c>
      <c r="AA215" s="3">
        <f>Tableau1[[#This Row],[Niveau]]</f>
        <v>0</v>
      </c>
      <c r="AB215" s="3">
        <v>214</v>
      </c>
      <c r="AD215" s="3">
        <f>COUNTIF($K$2:K215,K215)</f>
        <v>0</v>
      </c>
      <c r="AE215" s="3">
        <f>COUNTIF($AD$2:AD215,1)</f>
        <v>0</v>
      </c>
      <c r="AF215" s="3">
        <f>Tableau1[[#This Row],[Classe]]</f>
        <v>0</v>
      </c>
    </row>
    <row r="216" spans="1:32" s="3" customFormat="1" x14ac:dyDescent="0.25">
      <c r="A21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16" s="133">
        <f>COUNTIF($A$2:A216,1)</f>
        <v>215</v>
      </c>
      <c r="C216" s="133">
        <v>215</v>
      </c>
      <c r="E216" s="213"/>
      <c r="F216" s="214"/>
      <c r="G216" s="215"/>
      <c r="H216" s="216"/>
      <c r="I216" s="214"/>
      <c r="J216" s="217"/>
      <c r="K216" s="216"/>
      <c r="L216" s="216"/>
      <c r="Y216" s="3">
        <f>COUNTIF($J$2:J216,J216)</f>
        <v>0</v>
      </c>
      <c r="Z216" s="3">
        <f>COUNTIF($Y$2:Y216,1)</f>
        <v>0</v>
      </c>
      <c r="AA216" s="3">
        <f>Tableau1[[#This Row],[Niveau]]</f>
        <v>0</v>
      </c>
      <c r="AB216" s="3">
        <v>215</v>
      </c>
      <c r="AD216" s="3">
        <f>COUNTIF($K$2:K216,K216)</f>
        <v>0</v>
      </c>
      <c r="AE216" s="3">
        <f>COUNTIF($AD$2:AD216,1)</f>
        <v>0</v>
      </c>
      <c r="AF216" s="3">
        <f>Tableau1[[#This Row],[Classe]]</f>
        <v>0</v>
      </c>
    </row>
    <row r="217" spans="1:32" s="3" customFormat="1" x14ac:dyDescent="0.25">
      <c r="A21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17" s="133">
        <f>COUNTIF($A$2:A217,1)</f>
        <v>216</v>
      </c>
      <c r="C217" s="133">
        <v>216</v>
      </c>
      <c r="E217" s="213"/>
      <c r="F217" s="214"/>
      <c r="G217" s="215"/>
      <c r="H217" s="216"/>
      <c r="I217" s="214"/>
      <c r="J217" s="217"/>
      <c r="K217" s="216"/>
      <c r="L217" s="216"/>
      <c r="Y217" s="3">
        <f>COUNTIF($J$2:J217,J217)</f>
        <v>0</v>
      </c>
      <c r="Z217" s="3">
        <f>COUNTIF($Y$2:Y217,1)</f>
        <v>0</v>
      </c>
      <c r="AA217" s="3">
        <f>Tableau1[[#This Row],[Niveau]]</f>
        <v>0</v>
      </c>
      <c r="AB217" s="3">
        <v>216</v>
      </c>
      <c r="AD217" s="3">
        <f>COUNTIF($K$2:K217,K217)</f>
        <v>0</v>
      </c>
      <c r="AE217" s="3">
        <f>COUNTIF($AD$2:AD217,1)</f>
        <v>0</v>
      </c>
      <c r="AF217" s="3">
        <f>Tableau1[[#This Row],[Classe]]</f>
        <v>0</v>
      </c>
    </row>
    <row r="218" spans="1:32" s="3" customFormat="1" x14ac:dyDescent="0.25">
      <c r="A21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18" s="133">
        <f>COUNTIF($A$2:A218,1)</f>
        <v>217</v>
      </c>
      <c r="C218" s="133">
        <v>217</v>
      </c>
      <c r="E218" s="213"/>
      <c r="F218" s="214"/>
      <c r="G218" s="215"/>
      <c r="H218" s="216"/>
      <c r="I218" s="214"/>
      <c r="J218" s="217"/>
      <c r="K218" s="216"/>
      <c r="L218" s="216"/>
      <c r="Y218" s="3">
        <f>COUNTIF($J$2:J218,J218)</f>
        <v>0</v>
      </c>
      <c r="Z218" s="3">
        <f>COUNTIF($Y$2:Y218,1)</f>
        <v>0</v>
      </c>
      <c r="AA218" s="3">
        <f>Tableau1[[#This Row],[Niveau]]</f>
        <v>0</v>
      </c>
      <c r="AB218" s="3">
        <v>217</v>
      </c>
      <c r="AD218" s="3">
        <f>COUNTIF($K$2:K218,K218)</f>
        <v>0</v>
      </c>
      <c r="AE218" s="3">
        <f>COUNTIF($AD$2:AD218,1)</f>
        <v>0</v>
      </c>
      <c r="AF218" s="3">
        <f>Tableau1[[#This Row],[Classe]]</f>
        <v>0</v>
      </c>
    </row>
    <row r="219" spans="1:32" s="3" customFormat="1" x14ac:dyDescent="0.25">
      <c r="A21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19" s="133">
        <f>COUNTIF($A$2:A219,1)</f>
        <v>218</v>
      </c>
      <c r="C219" s="133">
        <v>218</v>
      </c>
      <c r="E219" s="213"/>
      <c r="F219" s="214"/>
      <c r="G219" s="215"/>
      <c r="H219" s="216"/>
      <c r="I219" s="214"/>
      <c r="J219" s="217"/>
      <c r="K219" s="216"/>
      <c r="L219" s="216"/>
      <c r="Y219" s="3">
        <f>COUNTIF($J$2:J219,J219)</f>
        <v>0</v>
      </c>
      <c r="Z219" s="3">
        <f>COUNTIF($Y$2:Y219,1)</f>
        <v>0</v>
      </c>
      <c r="AA219" s="3">
        <f>Tableau1[[#This Row],[Niveau]]</f>
        <v>0</v>
      </c>
      <c r="AB219" s="3">
        <v>218</v>
      </c>
      <c r="AD219" s="3">
        <f>COUNTIF($K$2:K219,K219)</f>
        <v>0</v>
      </c>
      <c r="AE219" s="3">
        <f>COUNTIF($AD$2:AD219,1)</f>
        <v>0</v>
      </c>
      <c r="AF219" s="3">
        <f>Tableau1[[#This Row],[Classe]]</f>
        <v>0</v>
      </c>
    </row>
    <row r="220" spans="1:32" s="3" customFormat="1" x14ac:dyDescent="0.25">
      <c r="A22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20" s="133">
        <f>COUNTIF($A$2:A220,1)</f>
        <v>219</v>
      </c>
      <c r="C220" s="133">
        <v>219</v>
      </c>
      <c r="E220" s="213"/>
      <c r="F220" s="214"/>
      <c r="G220" s="215"/>
      <c r="H220" s="216"/>
      <c r="I220" s="214"/>
      <c r="J220" s="217"/>
      <c r="K220" s="216"/>
      <c r="L220" s="216"/>
      <c r="Y220" s="3">
        <f>COUNTIF($J$2:J220,J220)</f>
        <v>0</v>
      </c>
      <c r="Z220" s="3">
        <f>COUNTIF($Y$2:Y220,1)</f>
        <v>0</v>
      </c>
      <c r="AA220" s="3">
        <f>Tableau1[[#This Row],[Niveau]]</f>
        <v>0</v>
      </c>
      <c r="AB220" s="3">
        <v>219</v>
      </c>
      <c r="AD220" s="3">
        <f>COUNTIF($K$2:K220,K220)</f>
        <v>0</v>
      </c>
      <c r="AE220" s="3">
        <f>COUNTIF($AD$2:AD220,1)</f>
        <v>0</v>
      </c>
      <c r="AF220" s="3">
        <f>Tableau1[[#This Row],[Classe]]</f>
        <v>0</v>
      </c>
    </row>
    <row r="221" spans="1:32" s="3" customFormat="1" x14ac:dyDescent="0.25">
      <c r="A22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21" s="133">
        <f>COUNTIF($A$2:A221,1)</f>
        <v>220</v>
      </c>
      <c r="C221" s="133">
        <v>220</v>
      </c>
      <c r="E221" s="213"/>
      <c r="F221" s="214"/>
      <c r="G221" s="215"/>
      <c r="H221" s="216"/>
      <c r="I221" s="214"/>
      <c r="J221" s="217"/>
      <c r="K221" s="216"/>
      <c r="L221" s="216"/>
      <c r="Y221" s="3">
        <f>COUNTIF($J$2:J221,J221)</f>
        <v>0</v>
      </c>
      <c r="Z221" s="3">
        <f>COUNTIF($Y$2:Y221,1)</f>
        <v>0</v>
      </c>
      <c r="AA221" s="3">
        <f>Tableau1[[#This Row],[Niveau]]</f>
        <v>0</v>
      </c>
      <c r="AB221" s="3">
        <v>220</v>
      </c>
      <c r="AD221" s="3">
        <f>COUNTIF($K$2:K221,K221)</f>
        <v>0</v>
      </c>
      <c r="AE221" s="3">
        <f>COUNTIF($AD$2:AD221,1)</f>
        <v>0</v>
      </c>
      <c r="AF221" s="3">
        <f>Tableau1[[#This Row],[Classe]]</f>
        <v>0</v>
      </c>
    </row>
    <row r="222" spans="1:32" s="3" customFormat="1" x14ac:dyDescent="0.25">
      <c r="A22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22" s="133">
        <f>COUNTIF($A$2:A222,1)</f>
        <v>221</v>
      </c>
      <c r="C222" s="133">
        <v>221</v>
      </c>
      <c r="E222" s="213"/>
      <c r="F222" s="214"/>
      <c r="G222" s="215"/>
      <c r="H222" s="216"/>
      <c r="I222" s="214"/>
      <c r="J222" s="217"/>
      <c r="K222" s="216"/>
      <c r="L222" s="216"/>
      <c r="Y222" s="3">
        <f>COUNTIF($J$2:J222,J222)</f>
        <v>0</v>
      </c>
      <c r="Z222" s="3">
        <f>COUNTIF($Y$2:Y222,1)</f>
        <v>0</v>
      </c>
      <c r="AA222" s="3">
        <f>Tableau1[[#This Row],[Niveau]]</f>
        <v>0</v>
      </c>
      <c r="AB222" s="3">
        <v>221</v>
      </c>
      <c r="AD222" s="3">
        <f>COUNTIF($K$2:K222,K222)</f>
        <v>0</v>
      </c>
      <c r="AE222" s="3">
        <f>COUNTIF($AD$2:AD222,1)</f>
        <v>0</v>
      </c>
      <c r="AF222" s="3">
        <f>Tableau1[[#This Row],[Classe]]</f>
        <v>0</v>
      </c>
    </row>
    <row r="223" spans="1:32" s="3" customFormat="1" x14ac:dyDescent="0.25">
      <c r="A22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23" s="133">
        <f>COUNTIF($A$2:A223,1)</f>
        <v>222</v>
      </c>
      <c r="C223" s="133">
        <v>222</v>
      </c>
      <c r="E223" s="213"/>
      <c r="F223" s="214"/>
      <c r="G223" s="215"/>
      <c r="H223" s="216"/>
      <c r="I223" s="214"/>
      <c r="J223" s="217"/>
      <c r="K223" s="216"/>
      <c r="L223" s="216"/>
      <c r="Y223" s="3">
        <f>COUNTIF($J$2:J223,J223)</f>
        <v>0</v>
      </c>
      <c r="Z223" s="3">
        <f>COUNTIF($Y$2:Y223,1)</f>
        <v>0</v>
      </c>
      <c r="AA223" s="3">
        <f>Tableau1[[#This Row],[Niveau]]</f>
        <v>0</v>
      </c>
      <c r="AB223" s="3">
        <v>222</v>
      </c>
      <c r="AD223" s="3">
        <f>COUNTIF($K$2:K223,K223)</f>
        <v>0</v>
      </c>
      <c r="AE223" s="3">
        <f>COUNTIF($AD$2:AD223,1)</f>
        <v>0</v>
      </c>
      <c r="AF223" s="3">
        <f>Tableau1[[#This Row],[Classe]]</f>
        <v>0</v>
      </c>
    </row>
    <row r="224" spans="1:32" s="3" customFormat="1" x14ac:dyDescent="0.25">
      <c r="A22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24" s="133">
        <f>COUNTIF($A$2:A224,1)</f>
        <v>223</v>
      </c>
      <c r="C224" s="133">
        <v>223</v>
      </c>
      <c r="E224" s="213"/>
      <c r="F224" s="214"/>
      <c r="G224" s="215"/>
      <c r="H224" s="216"/>
      <c r="I224" s="214"/>
      <c r="J224" s="217"/>
      <c r="K224" s="216"/>
      <c r="L224" s="216"/>
      <c r="Y224" s="3">
        <f>COUNTIF($J$2:J224,J224)</f>
        <v>0</v>
      </c>
      <c r="Z224" s="3">
        <f>COUNTIF($Y$2:Y224,1)</f>
        <v>0</v>
      </c>
      <c r="AA224" s="3">
        <f>Tableau1[[#This Row],[Niveau]]</f>
        <v>0</v>
      </c>
      <c r="AB224" s="3">
        <v>223</v>
      </c>
      <c r="AD224" s="3">
        <f>COUNTIF($K$2:K224,K224)</f>
        <v>0</v>
      </c>
      <c r="AE224" s="3">
        <f>COUNTIF($AD$2:AD224,1)</f>
        <v>0</v>
      </c>
      <c r="AF224" s="3">
        <f>Tableau1[[#This Row],[Classe]]</f>
        <v>0</v>
      </c>
    </row>
    <row r="225" spans="1:32" s="3" customFormat="1" x14ac:dyDescent="0.25">
      <c r="A22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25" s="133">
        <f>COUNTIF($A$2:A225,1)</f>
        <v>224</v>
      </c>
      <c r="C225" s="133">
        <v>224</v>
      </c>
      <c r="E225" s="213"/>
      <c r="F225" s="214"/>
      <c r="G225" s="215"/>
      <c r="H225" s="216"/>
      <c r="I225" s="214"/>
      <c r="J225" s="217"/>
      <c r="K225" s="216"/>
      <c r="L225" s="216"/>
      <c r="Y225" s="3">
        <f>COUNTIF($J$2:J225,J225)</f>
        <v>0</v>
      </c>
      <c r="Z225" s="3">
        <f>COUNTIF($Y$2:Y225,1)</f>
        <v>0</v>
      </c>
      <c r="AA225" s="3">
        <f>Tableau1[[#This Row],[Niveau]]</f>
        <v>0</v>
      </c>
      <c r="AB225" s="3">
        <v>224</v>
      </c>
      <c r="AD225" s="3">
        <f>COUNTIF($K$2:K225,K225)</f>
        <v>0</v>
      </c>
      <c r="AE225" s="3">
        <f>COUNTIF($AD$2:AD225,1)</f>
        <v>0</v>
      </c>
      <c r="AF225" s="3">
        <f>Tableau1[[#This Row],[Classe]]</f>
        <v>0</v>
      </c>
    </row>
    <row r="226" spans="1:32" s="3" customFormat="1" x14ac:dyDescent="0.25">
      <c r="A22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26" s="133">
        <f>COUNTIF($A$2:A226,1)</f>
        <v>225</v>
      </c>
      <c r="C226" s="133">
        <v>225</v>
      </c>
      <c r="E226" s="213"/>
      <c r="F226" s="214"/>
      <c r="G226" s="215"/>
      <c r="H226" s="216"/>
      <c r="I226" s="214"/>
      <c r="J226" s="217"/>
      <c r="K226" s="216"/>
      <c r="L226" s="216"/>
      <c r="Y226" s="3">
        <f>COUNTIF($J$2:J226,J226)</f>
        <v>0</v>
      </c>
      <c r="Z226" s="3">
        <f>COUNTIF($Y$2:Y226,1)</f>
        <v>0</v>
      </c>
      <c r="AA226" s="3">
        <f>Tableau1[[#This Row],[Niveau]]</f>
        <v>0</v>
      </c>
      <c r="AB226" s="3">
        <v>225</v>
      </c>
      <c r="AD226" s="3">
        <f>COUNTIF($K$2:K226,K226)</f>
        <v>0</v>
      </c>
      <c r="AE226" s="3">
        <f>COUNTIF($AD$2:AD226,1)</f>
        <v>0</v>
      </c>
      <c r="AF226" s="3">
        <f>Tableau1[[#This Row],[Classe]]</f>
        <v>0</v>
      </c>
    </row>
    <row r="227" spans="1:32" s="3" customFormat="1" x14ac:dyDescent="0.25">
      <c r="A22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27" s="133">
        <f>COUNTIF($A$2:A227,1)</f>
        <v>226</v>
      </c>
      <c r="C227" s="133">
        <v>226</v>
      </c>
      <c r="E227" s="213"/>
      <c r="F227" s="214"/>
      <c r="G227" s="215"/>
      <c r="H227" s="216"/>
      <c r="I227" s="214"/>
      <c r="J227" s="217"/>
      <c r="K227" s="216"/>
      <c r="L227" s="216"/>
      <c r="Y227" s="3">
        <f>COUNTIF($J$2:J227,J227)</f>
        <v>0</v>
      </c>
      <c r="Z227" s="3">
        <f>COUNTIF($Y$2:Y227,1)</f>
        <v>0</v>
      </c>
      <c r="AA227" s="3">
        <f>Tableau1[[#This Row],[Niveau]]</f>
        <v>0</v>
      </c>
      <c r="AB227" s="3">
        <v>226</v>
      </c>
      <c r="AD227" s="3">
        <f>COUNTIF($K$2:K227,K227)</f>
        <v>0</v>
      </c>
      <c r="AE227" s="3">
        <f>COUNTIF($AD$2:AD227,1)</f>
        <v>0</v>
      </c>
      <c r="AF227" s="3">
        <f>Tableau1[[#This Row],[Classe]]</f>
        <v>0</v>
      </c>
    </row>
    <row r="228" spans="1:32" s="3" customFormat="1" x14ac:dyDescent="0.25">
      <c r="A22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28" s="133">
        <f>COUNTIF($A$2:A228,1)</f>
        <v>227</v>
      </c>
      <c r="C228" s="133">
        <v>227</v>
      </c>
      <c r="E228" s="213"/>
      <c r="F228" s="214"/>
      <c r="G228" s="215"/>
      <c r="H228" s="216"/>
      <c r="I228" s="214"/>
      <c r="J228" s="217"/>
      <c r="K228" s="216"/>
      <c r="L228" s="216"/>
      <c r="Y228" s="3">
        <f>COUNTIF($J$2:J228,J228)</f>
        <v>0</v>
      </c>
      <c r="Z228" s="3">
        <f>COUNTIF($Y$2:Y228,1)</f>
        <v>0</v>
      </c>
      <c r="AA228" s="3">
        <f>Tableau1[[#This Row],[Niveau]]</f>
        <v>0</v>
      </c>
      <c r="AB228" s="3">
        <v>227</v>
      </c>
      <c r="AD228" s="3">
        <f>COUNTIF($K$2:K228,K228)</f>
        <v>0</v>
      </c>
      <c r="AE228" s="3">
        <f>COUNTIF($AD$2:AD228,1)</f>
        <v>0</v>
      </c>
      <c r="AF228" s="3">
        <f>Tableau1[[#This Row],[Classe]]</f>
        <v>0</v>
      </c>
    </row>
    <row r="229" spans="1:32" s="3" customFormat="1" x14ac:dyDescent="0.25">
      <c r="A22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29" s="133">
        <f>COUNTIF($A$2:A229,1)</f>
        <v>228</v>
      </c>
      <c r="C229" s="133">
        <v>228</v>
      </c>
      <c r="E229" s="213"/>
      <c r="F229" s="214"/>
      <c r="G229" s="215"/>
      <c r="H229" s="216"/>
      <c r="I229" s="214"/>
      <c r="J229" s="217"/>
      <c r="K229" s="216"/>
      <c r="L229" s="216"/>
      <c r="Y229" s="3">
        <f>COUNTIF($J$2:J229,J229)</f>
        <v>0</v>
      </c>
      <c r="Z229" s="3">
        <f>COUNTIF($Y$2:Y229,1)</f>
        <v>0</v>
      </c>
      <c r="AA229" s="3">
        <f>Tableau1[[#This Row],[Niveau]]</f>
        <v>0</v>
      </c>
      <c r="AB229" s="3">
        <v>228</v>
      </c>
      <c r="AD229" s="3">
        <f>COUNTIF($K$2:K229,K229)</f>
        <v>0</v>
      </c>
      <c r="AE229" s="3">
        <f>COUNTIF($AD$2:AD229,1)</f>
        <v>0</v>
      </c>
      <c r="AF229" s="3">
        <f>Tableau1[[#This Row],[Classe]]</f>
        <v>0</v>
      </c>
    </row>
    <row r="230" spans="1:32" s="3" customFormat="1" x14ac:dyDescent="0.25">
      <c r="A23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30" s="133">
        <f>COUNTIF($A$2:A230,1)</f>
        <v>229</v>
      </c>
      <c r="C230" s="133">
        <v>229</v>
      </c>
      <c r="E230" s="213"/>
      <c r="F230" s="214"/>
      <c r="G230" s="215"/>
      <c r="H230" s="216"/>
      <c r="I230" s="214"/>
      <c r="J230" s="217"/>
      <c r="K230" s="216"/>
      <c r="L230" s="216"/>
      <c r="Y230" s="3">
        <f>COUNTIF($J$2:J230,J230)</f>
        <v>0</v>
      </c>
      <c r="Z230" s="3">
        <f>COUNTIF($Y$2:Y230,1)</f>
        <v>0</v>
      </c>
      <c r="AA230" s="3">
        <f>Tableau1[[#This Row],[Niveau]]</f>
        <v>0</v>
      </c>
      <c r="AB230" s="3">
        <v>229</v>
      </c>
      <c r="AD230" s="3">
        <f>COUNTIF($K$2:K230,K230)</f>
        <v>0</v>
      </c>
      <c r="AE230" s="3">
        <f>COUNTIF($AD$2:AD230,1)</f>
        <v>0</v>
      </c>
      <c r="AF230" s="3">
        <f>Tableau1[[#This Row],[Classe]]</f>
        <v>0</v>
      </c>
    </row>
    <row r="231" spans="1:32" s="3" customFormat="1" x14ac:dyDescent="0.25">
      <c r="A23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31" s="133">
        <f>COUNTIF($A$2:A231,1)</f>
        <v>230</v>
      </c>
      <c r="C231" s="133">
        <v>230</v>
      </c>
      <c r="E231" s="213"/>
      <c r="F231" s="214"/>
      <c r="G231" s="215"/>
      <c r="H231" s="216"/>
      <c r="I231" s="214"/>
      <c r="J231" s="217"/>
      <c r="K231" s="216"/>
      <c r="L231" s="216"/>
      <c r="Y231" s="3">
        <f>COUNTIF($J$2:J231,J231)</f>
        <v>0</v>
      </c>
      <c r="Z231" s="3">
        <f>COUNTIF($Y$2:Y231,1)</f>
        <v>0</v>
      </c>
      <c r="AA231" s="3">
        <f>Tableau1[[#This Row],[Niveau]]</f>
        <v>0</v>
      </c>
      <c r="AB231" s="3">
        <v>230</v>
      </c>
      <c r="AD231" s="3">
        <f>COUNTIF($K$2:K231,K231)</f>
        <v>0</v>
      </c>
      <c r="AE231" s="3">
        <f>COUNTIF($AD$2:AD231,1)</f>
        <v>0</v>
      </c>
      <c r="AF231" s="3">
        <f>Tableau1[[#This Row],[Classe]]</f>
        <v>0</v>
      </c>
    </row>
    <row r="232" spans="1:32" s="3" customFormat="1" x14ac:dyDescent="0.25">
      <c r="A23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32" s="133">
        <f>COUNTIF($A$2:A232,1)</f>
        <v>231</v>
      </c>
      <c r="C232" s="133">
        <v>231</v>
      </c>
      <c r="E232" s="213"/>
      <c r="F232" s="214"/>
      <c r="G232" s="215"/>
      <c r="H232" s="216"/>
      <c r="I232" s="214"/>
      <c r="J232" s="217"/>
      <c r="K232" s="216"/>
      <c r="L232" s="216"/>
      <c r="Y232" s="3">
        <f>COUNTIF($J$2:J232,J232)</f>
        <v>0</v>
      </c>
      <c r="Z232" s="3">
        <f>COUNTIF($Y$2:Y232,1)</f>
        <v>0</v>
      </c>
      <c r="AA232" s="3">
        <f>Tableau1[[#This Row],[Niveau]]</f>
        <v>0</v>
      </c>
      <c r="AB232" s="3">
        <v>231</v>
      </c>
      <c r="AD232" s="3">
        <f>COUNTIF($K$2:K232,K232)</f>
        <v>0</v>
      </c>
      <c r="AE232" s="3">
        <f>COUNTIF($AD$2:AD232,1)</f>
        <v>0</v>
      </c>
      <c r="AF232" s="3">
        <f>Tableau1[[#This Row],[Classe]]</f>
        <v>0</v>
      </c>
    </row>
    <row r="233" spans="1:32" s="3" customFormat="1" x14ac:dyDescent="0.25">
      <c r="A23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33" s="133">
        <f>COUNTIF($A$2:A233,1)</f>
        <v>232</v>
      </c>
      <c r="C233" s="133">
        <v>232</v>
      </c>
      <c r="E233" s="213"/>
      <c r="F233" s="214"/>
      <c r="G233" s="215"/>
      <c r="H233" s="216"/>
      <c r="I233" s="214"/>
      <c r="J233" s="217"/>
      <c r="K233" s="216"/>
      <c r="L233" s="216"/>
      <c r="Y233" s="3">
        <f>COUNTIF($J$2:J233,J233)</f>
        <v>0</v>
      </c>
      <c r="Z233" s="3">
        <f>COUNTIF($Y$2:Y233,1)</f>
        <v>0</v>
      </c>
      <c r="AA233" s="3">
        <f>Tableau1[[#This Row],[Niveau]]</f>
        <v>0</v>
      </c>
      <c r="AB233" s="3">
        <v>232</v>
      </c>
      <c r="AD233" s="3">
        <f>COUNTIF($K$2:K233,K233)</f>
        <v>0</v>
      </c>
      <c r="AE233" s="3">
        <f>COUNTIF($AD$2:AD233,1)</f>
        <v>0</v>
      </c>
      <c r="AF233" s="3">
        <f>Tableau1[[#This Row],[Classe]]</f>
        <v>0</v>
      </c>
    </row>
    <row r="234" spans="1:32" s="3" customFormat="1" x14ac:dyDescent="0.25">
      <c r="A23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34" s="133">
        <f>COUNTIF($A$2:A234,1)</f>
        <v>233</v>
      </c>
      <c r="C234" s="133">
        <v>233</v>
      </c>
      <c r="E234" s="213"/>
      <c r="F234" s="214"/>
      <c r="G234" s="215"/>
      <c r="H234" s="216"/>
      <c r="I234" s="214"/>
      <c r="J234" s="217"/>
      <c r="K234" s="216"/>
      <c r="L234" s="216"/>
      <c r="Y234" s="3">
        <f>COUNTIF($J$2:J234,J234)</f>
        <v>0</v>
      </c>
      <c r="Z234" s="3">
        <f>COUNTIF($Y$2:Y234,1)</f>
        <v>0</v>
      </c>
      <c r="AA234" s="3">
        <f>Tableau1[[#This Row],[Niveau]]</f>
        <v>0</v>
      </c>
      <c r="AB234" s="3">
        <v>233</v>
      </c>
      <c r="AD234" s="3">
        <f>COUNTIF($K$2:K234,K234)</f>
        <v>0</v>
      </c>
      <c r="AE234" s="3">
        <f>COUNTIF($AD$2:AD234,1)</f>
        <v>0</v>
      </c>
      <c r="AF234" s="3">
        <f>Tableau1[[#This Row],[Classe]]</f>
        <v>0</v>
      </c>
    </row>
    <row r="235" spans="1:32" s="3" customFormat="1" x14ac:dyDescent="0.25">
      <c r="A23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35" s="133">
        <f>COUNTIF($A$2:A235,1)</f>
        <v>234</v>
      </c>
      <c r="C235" s="133">
        <v>234</v>
      </c>
      <c r="E235" s="213"/>
      <c r="F235" s="214"/>
      <c r="G235" s="215"/>
      <c r="H235" s="216"/>
      <c r="I235" s="214"/>
      <c r="J235" s="217"/>
      <c r="K235" s="216"/>
      <c r="L235" s="216"/>
      <c r="Y235" s="3">
        <f>COUNTIF($J$2:J235,J235)</f>
        <v>0</v>
      </c>
      <c r="Z235" s="3">
        <f>COUNTIF($Y$2:Y235,1)</f>
        <v>0</v>
      </c>
      <c r="AA235" s="3">
        <f>Tableau1[[#This Row],[Niveau]]</f>
        <v>0</v>
      </c>
      <c r="AB235" s="3">
        <v>234</v>
      </c>
      <c r="AD235" s="3">
        <f>COUNTIF($K$2:K235,K235)</f>
        <v>0</v>
      </c>
      <c r="AE235" s="3">
        <f>COUNTIF($AD$2:AD235,1)</f>
        <v>0</v>
      </c>
      <c r="AF235" s="3">
        <f>Tableau1[[#This Row],[Classe]]</f>
        <v>0</v>
      </c>
    </row>
    <row r="236" spans="1:32" s="3" customFormat="1" x14ac:dyDescent="0.25">
      <c r="A23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36" s="133">
        <f>COUNTIF($A$2:A236,1)</f>
        <v>235</v>
      </c>
      <c r="C236" s="133">
        <v>235</v>
      </c>
      <c r="E236" s="213"/>
      <c r="F236" s="214"/>
      <c r="G236" s="215"/>
      <c r="H236" s="216"/>
      <c r="I236" s="214"/>
      <c r="J236" s="217"/>
      <c r="K236" s="216"/>
      <c r="L236" s="216"/>
      <c r="Y236" s="3">
        <f>COUNTIF($J$2:J236,J236)</f>
        <v>0</v>
      </c>
      <c r="Z236" s="3">
        <f>COUNTIF($Y$2:Y236,1)</f>
        <v>0</v>
      </c>
      <c r="AA236" s="3">
        <f>Tableau1[[#This Row],[Niveau]]</f>
        <v>0</v>
      </c>
      <c r="AB236" s="3">
        <v>235</v>
      </c>
      <c r="AD236" s="3">
        <f>COUNTIF($K$2:K236,K236)</f>
        <v>0</v>
      </c>
      <c r="AE236" s="3">
        <f>COUNTIF($AD$2:AD236,1)</f>
        <v>0</v>
      </c>
      <c r="AF236" s="3">
        <f>Tableau1[[#This Row],[Classe]]</f>
        <v>0</v>
      </c>
    </row>
    <row r="237" spans="1:32" s="3" customFormat="1" x14ac:dyDescent="0.25">
      <c r="A23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37" s="133">
        <f>COUNTIF($A$2:A237,1)</f>
        <v>236</v>
      </c>
      <c r="C237" s="133">
        <v>236</v>
      </c>
      <c r="E237" s="213"/>
      <c r="F237" s="214"/>
      <c r="G237" s="215"/>
      <c r="H237" s="216"/>
      <c r="I237" s="214"/>
      <c r="J237" s="217"/>
      <c r="K237" s="216"/>
      <c r="L237" s="216"/>
      <c r="Y237" s="3">
        <f>COUNTIF($J$2:J237,J237)</f>
        <v>0</v>
      </c>
      <c r="Z237" s="3">
        <f>COUNTIF($Y$2:Y237,1)</f>
        <v>0</v>
      </c>
      <c r="AA237" s="3">
        <f>Tableau1[[#This Row],[Niveau]]</f>
        <v>0</v>
      </c>
      <c r="AB237" s="3">
        <v>236</v>
      </c>
      <c r="AD237" s="3">
        <f>COUNTIF($K$2:K237,K237)</f>
        <v>0</v>
      </c>
      <c r="AE237" s="3">
        <f>COUNTIF($AD$2:AD237,1)</f>
        <v>0</v>
      </c>
      <c r="AF237" s="3">
        <f>Tableau1[[#This Row],[Classe]]</f>
        <v>0</v>
      </c>
    </row>
    <row r="238" spans="1:32" s="3" customFormat="1" x14ac:dyDescent="0.25">
      <c r="A23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38" s="133">
        <f>COUNTIF($A$2:A238,1)</f>
        <v>237</v>
      </c>
      <c r="C238" s="133">
        <v>237</v>
      </c>
      <c r="E238" s="213"/>
      <c r="F238" s="214"/>
      <c r="G238" s="215"/>
      <c r="H238" s="216"/>
      <c r="I238" s="214"/>
      <c r="J238" s="217"/>
      <c r="K238" s="216"/>
      <c r="L238" s="216"/>
      <c r="Y238" s="3">
        <f>COUNTIF($J$2:J238,J238)</f>
        <v>0</v>
      </c>
      <c r="Z238" s="3">
        <f>COUNTIF($Y$2:Y238,1)</f>
        <v>0</v>
      </c>
      <c r="AA238" s="3">
        <f>Tableau1[[#This Row],[Niveau]]</f>
        <v>0</v>
      </c>
      <c r="AB238" s="3">
        <v>237</v>
      </c>
      <c r="AD238" s="3">
        <f>COUNTIF($K$2:K238,K238)</f>
        <v>0</v>
      </c>
      <c r="AE238" s="3">
        <f>COUNTIF($AD$2:AD238,1)</f>
        <v>0</v>
      </c>
      <c r="AF238" s="3">
        <f>Tableau1[[#This Row],[Classe]]</f>
        <v>0</v>
      </c>
    </row>
    <row r="239" spans="1:32" s="3" customFormat="1" x14ac:dyDescent="0.25">
      <c r="A23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39" s="133">
        <f>COUNTIF($A$2:A239,1)</f>
        <v>238</v>
      </c>
      <c r="C239" s="133">
        <v>238</v>
      </c>
      <c r="E239" s="213"/>
      <c r="F239" s="214"/>
      <c r="G239" s="215"/>
      <c r="H239" s="216"/>
      <c r="I239" s="214"/>
      <c r="J239" s="217"/>
      <c r="K239" s="216"/>
      <c r="L239" s="216"/>
      <c r="Y239" s="3">
        <f>COUNTIF($J$2:J239,J239)</f>
        <v>0</v>
      </c>
      <c r="Z239" s="3">
        <f>COUNTIF($Y$2:Y239,1)</f>
        <v>0</v>
      </c>
      <c r="AA239" s="3">
        <f>Tableau1[[#This Row],[Niveau]]</f>
        <v>0</v>
      </c>
      <c r="AB239" s="3">
        <v>238</v>
      </c>
      <c r="AD239" s="3">
        <f>COUNTIF($K$2:K239,K239)</f>
        <v>0</v>
      </c>
      <c r="AE239" s="3">
        <f>COUNTIF($AD$2:AD239,1)</f>
        <v>0</v>
      </c>
      <c r="AF239" s="3">
        <f>Tableau1[[#This Row],[Classe]]</f>
        <v>0</v>
      </c>
    </row>
    <row r="240" spans="1:32" s="3" customFormat="1" x14ac:dyDescent="0.25">
      <c r="A24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40" s="133">
        <f>COUNTIF($A$2:A240,1)</f>
        <v>239</v>
      </c>
      <c r="C240" s="133">
        <v>239</v>
      </c>
      <c r="E240" s="213"/>
      <c r="F240" s="214"/>
      <c r="G240" s="215"/>
      <c r="H240" s="216"/>
      <c r="I240" s="214"/>
      <c r="J240" s="217"/>
      <c r="K240" s="216"/>
      <c r="L240" s="216"/>
      <c r="Y240" s="3">
        <f>COUNTIF($J$2:J240,J240)</f>
        <v>0</v>
      </c>
      <c r="Z240" s="3">
        <f>COUNTIF($Y$2:Y240,1)</f>
        <v>0</v>
      </c>
      <c r="AA240" s="3">
        <f>Tableau1[[#This Row],[Niveau]]</f>
        <v>0</v>
      </c>
      <c r="AB240" s="3">
        <v>239</v>
      </c>
      <c r="AD240" s="3">
        <f>COUNTIF($K$2:K240,K240)</f>
        <v>0</v>
      </c>
      <c r="AE240" s="3">
        <f>COUNTIF($AD$2:AD240,1)</f>
        <v>0</v>
      </c>
      <c r="AF240" s="3">
        <f>Tableau1[[#This Row],[Classe]]</f>
        <v>0</v>
      </c>
    </row>
    <row r="241" spans="1:32" x14ac:dyDescent="0.25">
      <c r="A24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41" s="133">
        <f>COUNTIF($A$2:A241,1)</f>
        <v>240</v>
      </c>
      <c r="C241" s="133">
        <v>240</v>
      </c>
      <c r="E241" s="213"/>
      <c r="F241" s="214"/>
      <c r="G241" s="215"/>
      <c r="H241" s="216"/>
      <c r="I241" s="214"/>
      <c r="J241" s="217"/>
      <c r="K241" s="216"/>
      <c r="L241" s="216"/>
      <c r="Y241" s="3">
        <f>COUNTIF($J$2:J241,J241)</f>
        <v>0</v>
      </c>
      <c r="Z241" s="3">
        <f>COUNTIF($Y$2:Y241,1)</f>
        <v>0</v>
      </c>
      <c r="AA241" s="3">
        <f>Tableau1[[#This Row],[Niveau]]</f>
        <v>0</v>
      </c>
      <c r="AB241" s="3">
        <v>240</v>
      </c>
      <c r="AD241" s="3">
        <f>COUNTIF($K$2:K241,K241)</f>
        <v>0</v>
      </c>
      <c r="AE241" s="3">
        <f>COUNTIF($AD$2:AD241,1)</f>
        <v>0</v>
      </c>
      <c r="AF241" s="3">
        <f>Tableau1[[#This Row],[Classe]]</f>
        <v>0</v>
      </c>
    </row>
    <row r="242" spans="1:32" x14ac:dyDescent="0.25">
      <c r="A24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42" s="133">
        <f>COUNTIF($A$2:A242,1)</f>
        <v>241</v>
      </c>
      <c r="C242" s="133">
        <v>241</v>
      </c>
      <c r="E242" s="213"/>
      <c r="F242" s="214"/>
      <c r="G242" s="215"/>
      <c r="H242" s="216"/>
      <c r="I242" s="214"/>
      <c r="J242" s="217"/>
      <c r="K242" s="216"/>
      <c r="L242" s="216"/>
      <c r="Y242" s="3">
        <f>COUNTIF($J$2:J242,J242)</f>
        <v>0</v>
      </c>
      <c r="Z242" s="3">
        <f>COUNTIF($Y$2:Y242,1)</f>
        <v>0</v>
      </c>
      <c r="AA242" s="3">
        <f>Tableau1[[#This Row],[Niveau]]</f>
        <v>0</v>
      </c>
      <c r="AB242" s="3">
        <v>241</v>
      </c>
      <c r="AD242" s="3">
        <f>COUNTIF($K$2:K242,K242)</f>
        <v>0</v>
      </c>
      <c r="AE242" s="3">
        <f>COUNTIF($AD$2:AD242,1)</f>
        <v>0</v>
      </c>
      <c r="AF242" s="3">
        <f>Tableau1[[#This Row],[Classe]]</f>
        <v>0</v>
      </c>
    </row>
    <row r="243" spans="1:32" x14ac:dyDescent="0.25">
      <c r="A24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43" s="133">
        <f>COUNTIF($A$2:A243,1)</f>
        <v>242</v>
      </c>
      <c r="C243" s="133">
        <v>242</v>
      </c>
      <c r="E243" s="213"/>
      <c r="F243" s="214"/>
      <c r="G243" s="215"/>
      <c r="H243" s="216"/>
      <c r="I243" s="214"/>
      <c r="J243" s="217"/>
      <c r="K243" s="216"/>
      <c r="L243" s="216"/>
      <c r="Y243" s="3">
        <f>COUNTIF($J$2:J243,J243)</f>
        <v>0</v>
      </c>
      <c r="Z243" s="3">
        <f>COUNTIF($Y$2:Y243,1)</f>
        <v>0</v>
      </c>
      <c r="AA243" s="3">
        <f>Tableau1[[#This Row],[Niveau]]</f>
        <v>0</v>
      </c>
      <c r="AB243" s="3">
        <v>242</v>
      </c>
      <c r="AD243" s="3">
        <f>COUNTIF($K$2:K243,K243)</f>
        <v>0</v>
      </c>
      <c r="AE243" s="3">
        <f>COUNTIF($AD$2:AD243,1)</f>
        <v>0</v>
      </c>
      <c r="AF243" s="3">
        <f>Tableau1[[#This Row],[Classe]]</f>
        <v>0</v>
      </c>
    </row>
    <row r="244" spans="1:32" x14ac:dyDescent="0.25">
      <c r="A24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44" s="133">
        <f>COUNTIF($A$2:A244,1)</f>
        <v>243</v>
      </c>
      <c r="C244" s="133">
        <v>243</v>
      </c>
      <c r="E244" s="213"/>
      <c r="F244" s="214"/>
      <c r="G244" s="215"/>
      <c r="H244" s="216"/>
      <c r="I244" s="214"/>
      <c r="J244" s="217"/>
      <c r="K244" s="216"/>
      <c r="L244" s="216"/>
      <c r="Y244" s="3">
        <f>COUNTIF($J$2:J244,J244)</f>
        <v>0</v>
      </c>
      <c r="Z244" s="3">
        <f>COUNTIF($Y$2:Y244,1)</f>
        <v>0</v>
      </c>
      <c r="AA244" s="3">
        <f>Tableau1[[#This Row],[Niveau]]</f>
        <v>0</v>
      </c>
      <c r="AB244" s="3">
        <v>243</v>
      </c>
      <c r="AD244" s="3">
        <f>COUNTIF($K$2:K244,K244)</f>
        <v>0</v>
      </c>
      <c r="AE244" s="3">
        <f>COUNTIF($AD$2:AD244,1)</f>
        <v>0</v>
      </c>
      <c r="AF244" s="3">
        <f>Tableau1[[#This Row],[Classe]]</f>
        <v>0</v>
      </c>
    </row>
    <row r="245" spans="1:32" x14ac:dyDescent="0.25">
      <c r="A24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45" s="133">
        <f>COUNTIF($A$2:A245,1)</f>
        <v>244</v>
      </c>
      <c r="C245" s="133">
        <v>244</v>
      </c>
      <c r="E245" s="213"/>
      <c r="F245" s="214"/>
      <c r="G245" s="215"/>
      <c r="H245" s="216"/>
      <c r="I245" s="214"/>
      <c r="J245" s="217"/>
      <c r="K245" s="216"/>
      <c r="L245" s="216"/>
      <c r="Y245" s="3">
        <f>COUNTIF($J$2:J245,J245)</f>
        <v>0</v>
      </c>
      <c r="Z245" s="3">
        <f>COUNTIF($Y$2:Y245,1)</f>
        <v>0</v>
      </c>
      <c r="AA245" s="3">
        <f>Tableau1[[#This Row],[Niveau]]</f>
        <v>0</v>
      </c>
      <c r="AB245" s="3">
        <v>244</v>
      </c>
      <c r="AD245" s="3">
        <f>COUNTIF($K$2:K245,K245)</f>
        <v>0</v>
      </c>
      <c r="AE245" s="3">
        <f>COUNTIF($AD$2:AD245,1)</f>
        <v>0</v>
      </c>
      <c r="AF245" s="3">
        <f>Tableau1[[#This Row],[Classe]]</f>
        <v>0</v>
      </c>
    </row>
    <row r="246" spans="1:32" x14ac:dyDescent="0.25">
      <c r="A24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46" s="133">
        <f>COUNTIF($A$2:A246,1)</f>
        <v>245</v>
      </c>
      <c r="C246" s="133">
        <v>245</v>
      </c>
      <c r="E246" s="213"/>
      <c r="F246" s="214"/>
      <c r="G246" s="215"/>
      <c r="H246" s="216"/>
      <c r="I246" s="214"/>
      <c r="J246" s="217"/>
      <c r="K246" s="216"/>
      <c r="L246" s="216"/>
      <c r="Y246" s="3">
        <f>COUNTIF($J$2:J246,J246)</f>
        <v>0</v>
      </c>
      <c r="Z246" s="3">
        <f>COUNTIF($Y$2:Y246,1)</f>
        <v>0</v>
      </c>
      <c r="AA246" s="3">
        <f>Tableau1[[#This Row],[Niveau]]</f>
        <v>0</v>
      </c>
      <c r="AB246" s="3">
        <v>245</v>
      </c>
      <c r="AD246" s="3">
        <f>COUNTIF($K$2:K246,K246)</f>
        <v>0</v>
      </c>
      <c r="AE246" s="3">
        <f>COUNTIF($AD$2:AD246,1)</f>
        <v>0</v>
      </c>
      <c r="AF246" s="3">
        <f>Tableau1[[#This Row],[Classe]]</f>
        <v>0</v>
      </c>
    </row>
    <row r="247" spans="1:32" x14ac:dyDescent="0.25">
      <c r="A24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47" s="133">
        <f>COUNTIF($A$2:A247,1)</f>
        <v>246</v>
      </c>
      <c r="C247" s="133">
        <v>246</v>
      </c>
      <c r="E247" s="213"/>
      <c r="F247" s="214"/>
      <c r="G247" s="215"/>
      <c r="H247" s="216"/>
      <c r="I247" s="214"/>
      <c r="J247" s="217"/>
      <c r="K247" s="216"/>
      <c r="L247" s="216"/>
      <c r="Y247" s="3">
        <f>COUNTIF($J$2:J247,J247)</f>
        <v>0</v>
      </c>
      <c r="Z247" s="3">
        <f>COUNTIF($Y$2:Y247,1)</f>
        <v>0</v>
      </c>
      <c r="AA247" s="3">
        <f>Tableau1[[#This Row],[Niveau]]</f>
        <v>0</v>
      </c>
      <c r="AB247" s="3">
        <v>246</v>
      </c>
      <c r="AD247" s="3">
        <f>COUNTIF($K$2:K247,K247)</f>
        <v>0</v>
      </c>
      <c r="AE247" s="3">
        <f>COUNTIF($AD$2:AD247,1)</f>
        <v>0</v>
      </c>
      <c r="AF247" s="3">
        <f>Tableau1[[#This Row],[Classe]]</f>
        <v>0</v>
      </c>
    </row>
    <row r="248" spans="1:32" x14ac:dyDescent="0.25">
      <c r="A24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48" s="133">
        <f>COUNTIF($A$2:A248,1)</f>
        <v>247</v>
      </c>
      <c r="C248" s="133">
        <v>247</v>
      </c>
      <c r="E248" s="213"/>
      <c r="F248" s="214"/>
      <c r="G248" s="215"/>
      <c r="H248" s="216"/>
      <c r="I248" s="214"/>
      <c r="J248" s="217"/>
      <c r="K248" s="216"/>
      <c r="L248" s="216"/>
      <c r="Y248" s="3">
        <f>COUNTIF($J$2:J248,J248)</f>
        <v>0</v>
      </c>
      <c r="Z248" s="3">
        <f>COUNTIF($Y$2:Y248,1)</f>
        <v>0</v>
      </c>
      <c r="AA248" s="3">
        <f>Tableau1[[#This Row],[Niveau]]</f>
        <v>0</v>
      </c>
      <c r="AB248" s="3">
        <v>247</v>
      </c>
      <c r="AD248" s="3">
        <f>COUNTIF($K$2:K248,K248)</f>
        <v>0</v>
      </c>
      <c r="AE248" s="3">
        <f>COUNTIF($AD$2:AD248,1)</f>
        <v>0</v>
      </c>
      <c r="AF248" s="3">
        <f>Tableau1[[#This Row],[Classe]]</f>
        <v>0</v>
      </c>
    </row>
    <row r="249" spans="1:32" x14ac:dyDescent="0.25">
      <c r="A24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49" s="133">
        <f>COUNTIF($A$2:A249,1)</f>
        <v>248</v>
      </c>
      <c r="C249" s="133">
        <v>248</v>
      </c>
      <c r="E249" s="213"/>
      <c r="F249" s="214"/>
      <c r="G249" s="215"/>
      <c r="H249" s="216"/>
      <c r="I249" s="214"/>
      <c r="J249" s="217"/>
      <c r="K249" s="216"/>
      <c r="L249" s="216"/>
      <c r="Y249" s="3">
        <f>COUNTIF($J$2:J249,J249)</f>
        <v>0</v>
      </c>
      <c r="Z249" s="3">
        <f>COUNTIF($Y$2:Y249,1)</f>
        <v>0</v>
      </c>
      <c r="AA249" s="3">
        <f>Tableau1[[#This Row],[Niveau]]</f>
        <v>0</v>
      </c>
      <c r="AB249" s="3">
        <v>248</v>
      </c>
      <c r="AD249" s="3">
        <f>COUNTIF($K$2:K249,K249)</f>
        <v>0</v>
      </c>
      <c r="AE249" s="3">
        <f>COUNTIF($AD$2:AD249,1)</f>
        <v>0</v>
      </c>
      <c r="AF249" s="3">
        <f>Tableau1[[#This Row],[Classe]]</f>
        <v>0</v>
      </c>
    </row>
    <row r="250" spans="1:32" x14ac:dyDescent="0.25">
      <c r="A25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50" s="133">
        <f>COUNTIF($A$2:A250,1)</f>
        <v>249</v>
      </c>
      <c r="C250" s="133">
        <v>249</v>
      </c>
      <c r="E250" s="213"/>
      <c r="F250" s="214"/>
      <c r="G250" s="215"/>
      <c r="H250" s="216"/>
      <c r="I250" s="214"/>
      <c r="J250" s="217"/>
      <c r="K250" s="216"/>
      <c r="L250" s="216"/>
      <c r="Y250" s="3">
        <f>COUNTIF($J$2:J250,J250)</f>
        <v>0</v>
      </c>
      <c r="Z250" s="3">
        <f>COUNTIF($Y$2:Y250,1)</f>
        <v>0</v>
      </c>
      <c r="AA250" s="3">
        <f>Tableau1[[#This Row],[Niveau]]</f>
        <v>0</v>
      </c>
      <c r="AB250" s="3">
        <v>249</v>
      </c>
      <c r="AD250" s="3">
        <f>COUNTIF($K$2:K250,K250)</f>
        <v>0</v>
      </c>
      <c r="AE250" s="3">
        <f>COUNTIF($AD$2:AD250,1)</f>
        <v>0</v>
      </c>
      <c r="AF250" s="3">
        <f>Tableau1[[#This Row],[Classe]]</f>
        <v>0</v>
      </c>
    </row>
    <row r="251" spans="1:32" x14ac:dyDescent="0.25">
      <c r="A25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51" s="133">
        <f>COUNTIF($A$2:A251,1)</f>
        <v>250</v>
      </c>
      <c r="C251" s="133">
        <v>250</v>
      </c>
      <c r="E251" s="213"/>
      <c r="F251" s="214"/>
      <c r="G251" s="215"/>
      <c r="H251" s="216"/>
      <c r="I251" s="214"/>
      <c r="J251" s="217"/>
      <c r="K251" s="216"/>
      <c r="L251" s="216"/>
      <c r="Y251" s="3">
        <f>COUNTIF($J$2:J251,J251)</f>
        <v>0</v>
      </c>
      <c r="Z251" s="3">
        <f>COUNTIF($Y$2:Y251,1)</f>
        <v>0</v>
      </c>
      <c r="AA251" s="3">
        <f>Tableau1[[#This Row],[Niveau]]</f>
        <v>0</v>
      </c>
      <c r="AB251" s="3">
        <v>250</v>
      </c>
      <c r="AD251" s="3">
        <f>COUNTIF($K$2:K251,K251)</f>
        <v>0</v>
      </c>
      <c r="AE251" s="3">
        <f>COUNTIF($AD$2:AD251,1)</f>
        <v>0</v>
      </c>
      <c r="AF251" s="3">
        <f>Tableau1[[#This Row],[Classe]]</f>
        <v>0</v>
      </c>
    </row>
    <row r="252" spans="1:32" x14ac:dyDescent="0.25">
      <c r="A25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52" s="133">
        <f>COUNTIF($A$2:A252,1)</f>
        <v>251</v>
      </c>
      <c r="C252" s="133">
        <v>251</v>
      </c>
      <c r="E252" s="213"/>
      <c r="F252" s="214"/>
      <c r="G252" s="215"/>
      <c r="H252" s="216"/>
      <c r="I252" s="214"/>
      <c r="J252" s="217"/>
      <c r="K252" s="216"/>
      <c r="L252" s="216"/>
      <c r="Y252" s="3">
        <f>COUNTIF($J$2:J252,J252)</f>
        <v>0</v>
      </c>
      <c r="Z252" s="3">
        <f>COUNTIF($Y$2:Y252,1)</f>
        <v>0</v>
      </c>
      <c r="AA252" s="3">
        <f>Tableau1[[#This Row],[Niveau]]</f>
        <v>0</v>
      </c>
      <c r="AB252" s="3">
        <v>251</v>
      </c>
      <c r="AD252" s="3">
        <f>COUNTIF($K$2:K252,K252)</f>
        <v>0</v>
      </c>
      <c r="AE252" s="3">
        <f>COUNTIF($AD$2:AD252,1)</f>
        <v>0</v>
      </c>
      <c r="AF252" s="3">
        <f>Tableau1[[#This Row],[Classe]]</f>
        <v>0</v>
      </c>
    </row>
    <row r="253" spans="1:32" x14ac:dyDescent="0.25">
      <c r="A25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53" s="133">
        <f>COUNTIF($A$2:A253,1)</f>
        <v>252</v>
      </c>
      <c r="C253" s="133">
        <v>252</v>
      </c>
      <c r="E253" s="213"/>
      <c r="F253" s="214"/>
      <c r="G253" s="215"/>
      <c r="H253" s="216"/>
      <c r="I253" s="214"/>
      <c r="J253" s="217"/>
      <c r="K253" s="216"/>
      <c r="L253" s="216"/>
      <c r="Y253" s="3">
        <f>COUNTIF($J$2:J253,J253)</f>
        <v>0</v>
      </c>
      <c r="Z253" s="3">
        <f>COUNTIF($Y$2:Y253,1)</f>
        <v>0</v>
      </c>
      <c r="AA253" s="3">
        <f>Tableau1[[#This Row],[Niveau]]</f>
        <v>0</v>
      </c>
      <c r="AB253" s="3">
        <v>252</v>
      </c>
      <c r="AD253" s="3">
        <f>COUNTIF($K$2:K253,K253)</f>
        <v>0</v>
      </c>
      <c r="AE253" s="3">
        <f>COUNTIF($AD$2:AD253,1)</f>
        <v>0</v>
      </c>
      <c r="AF253" s="3">
        <f>Tableau1[[#This Row],[Classe]]</f>
        <v>0</v>
      </c>
    </row>
    <row r="254" spans="1:32" x14ac:dyDescent="0.25">
      <c r="A25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54" s="133">
        <f>COUNTIF($A$2:A254,1)</f>
        <v>253</v>
      </c>
      <c r="C254" s="133">
        <v>253</v>
      </c>
      <c r="E254" s="213"/>
      <c r="F254" s="214"/>
      <c r="G254" s="215"/>
      <c r="H254" s="216"/>
      <c r="I254" s="214"/>
      <c r="J254" s="217"/>
      <c r="K254" s="216"/>
      <c r="L254" s="216"/>
      <c r="Y254" s="3">
        <f>COUNTIF($J$2:J254,J254)</f>
        <v>0</v>
      </c>
      <c r="Z254" s="3">
        <f>COUNTIF($Y$2:Y254,1)</f>
        <v>0</v>
      </c>
      <c r="AA254" s="3">
        <f>Tableau1[[#This Row],[Niveau]]</f>
        <v>0</v>
      </c>
      <c r="AB254" s="3">
        <v>253</v>
      </c>
      <c r="AD254" s="3">
        <f>COUNTIF($K$2:K254,K254)</f>
        <v>0</v>
      </c>
      <c r="AE254" s="3">
        <f>COUNTIF($AD$2:AD254,1)</f>
        <v>0</v>
      </c>
      <c r="AF254" s="3">
        <f>Tableau1[[#This Row],[Classe]]</f>
        <v>0</v>
      </c>
    </row>
    <row r="255" spans="1:32" x14ac:dyDescent="0.25">
      <c r="A25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55" s="133">
        <f>COUNTIF($A$2:A255,1)</f>
        <v>254</v>
      </c>
      <c r="C255" s="133">
        <v>254</v>
      </c>
      <c r="E255" s="213"/>
      <c r="F255" s="214"/>
      <c r="G255" s="215"/>
      <c r="H255" s="216"/>
      <c r="I255" s="214"/>
      <c r="J255" s="217"/>
      <c r="K255" s="216"/>
      <c r="L255" s="216"/>
      <c r="Y255" s="3">
        <f>COUNTIF($J$2:J255,J255)</f>
        <v>0</v>
      </c>
      <c r="Z255" s="3">
        <f>COUNTIF($Y$2:Y255,1)</f>
        <v>0</v>
      </c>
      <c r="AA255" s="3">
        <f>Tableau1[[#This Row],[Niveau]]</f>
        <v>0</v>
      </c>
      <c r="AB255" s="3">
        <v>254</v>
      </c>
      <c r="AD255" s="3">
        <f>COUNTIF($K$2:K255,K255)</f>
        <v>0</v>
      </c>
      <c r="AE255" s="3">
        <f>COUNTIF($AD$2:AD255,1)</f>
        <v>0</v>
      </c>
      <c r="AF255" s="3">
        <f>Tableau1[[#This Row],[Classe]]</f>
        <v>0</v>
      </c>
    </row>
    <row r="256" spans="1:32" x14ac:dyDescent="0.25">
      <c r="A25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56" s="133">
        <f>COUNTIF($A$2:A256,1)</f>
        <v>255</v>
      </c>
      <c r="C256" s="133">
        <v>255</v>
      </c>
      <c r="E256" s="213"/>
      <c r="F256" s="214"/>
      <c r="G256" s="215"/>
      <c r="H256" s="216"/>
      <c r="I256" s="214"/>
      <c r="J256" s="217"/>
      <c r="K256" s="216"/>
      <c r="L256" s="216"/>
      <c r="Y256" s="3">
        <f>COUNTIF($J$2:J256,J256)</f>
        <v>0</v>
      </c>
      <c r="Z256" s="3">
        <f>COUNTIF($Y$2:Y256,1)</f>
        <v>0</v>
      </c>
      <c r="AA256" s="3">
        <f>Tableau1[[#This Row],[Niveau]]</f>
        <v>0</v>
      </c>
      <c r="AB256" s="3">
        <v>255</v>
      </c>
      <c r="AD256" s="3">
        <f>COUNTIF($K$2:K256,K256)</f>
        <v>0</v>
      </c>
      <c r="AE256" s="3">
        <f>COUNTIF($AD$2:AD256,1)</f>
        <v>0</v>
      </c>
      <c r="AF256" s="3">
        <f>Tableau1[[#This Row],[Classe]]</f>
        <v>0</v>
      </c>
    </row>
    <row r="257" spans="1:32" x14ac:dyDescent="0.25">
      <c r="A25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57" s="133">
        <f>COUNTIF($A$2:A257,1)</f>
        <v>256</v>
      </c>
      <c r="C257" s="133">
        <v>256</v>
      </c>
      <c r="E257" s="213"/>
      <c r="F257" s="214"/>
      <c r="G257" s="215"/>
      <c r="H257" s="216"/>
      <c r="I257" s="214"/>
      <c r="J257" s="217"/>
      <c r="K257" s="216"/>
      <c r="L257" s="216"/>
      <c r="Y257" s="3">
        <f>COUNTIF($J$2:J257,J257)</f>
        <v>0</v>
      </c>
      <c r="Z257" s="3">
        <f>COUNTIF($Y$2:Y257,1)</f>
        <v>0</v>
      </c>
      <c r="AA257" s="3">
        <f>Tableau1[[#This Row],[Niveau]]</f>
        <v>0</v>
      </c>
      <c r="AB257" s="3">
        <v>256</v>
      </c>
      <c r="AD257" s="3">
        <f>COUNTIF($K$2:K257,K257)</f>
        <v>0</v>
      </c>
      <c r="AE257" s="3">
        <f>COUNTIF($AD$2:AD257,1)</f>
        <v>0</v>
      </c>
      <c r="AF257" s="3">
        <f>Tableau1[[#This Row],[Classe]]</f>
        <v>0</v>
      </c>
    </row>
    <row r="258" spans="1:32" x14ac:dyDescent="0.25">
      <c r="A25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58" s="133">
        <f>COUNTIF($A$2:A258,1)</f>
        <v>257</v>
      </c>
      <c r="C258" s="133">
        <v>257</v>
      </c>
      <c r="E258" s="213"/>
      <c r="F258" s="214"/>
      <c r="G258" s="215"/>
      <c r="H258" s="216"/>
      <c r="I258" s="214"/>
      <c r="J258" s="217"/>
      <c r="K258" s="216"/>
      <c r="L258" s="216"/>
      <c r="Y258" s="3">
        <f>COUNTIF($J$2:J258,J258)</f>
        <v>0</v>
      </c>
      <c r="Z258" s="3">
        <f>COUNTIF($Y$2:Y258,1)</f>
        <v>0</v>
      </c>
      <c r="AA258" s="3">
        <f>Tableau1[[#This Row],[Niveau]]</f>
        <v>0</v>
      </c>
      <c r="AB258" s="3">
        <v>257</v>
      </c>
      <c r="AD258" s="3">
        <f>COUNTIF($K$2:K258,K258)</f>
        <v>0</v>
      </c>
      <c r="AE258" s="3">
        <f>COUNTIF($AD$2:AD258,1)</f>
        <v>0</v>
      </c>
      <c r="AF258" s="3">
        <f>Tableau1[[#This Row],[Classe]]</f>
        <v>0</v>
      </c>
    </row>
    <row r="259" spans="1:32" x14ac:dyDescent="0.25">
      <c r="A25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59" s="133">
        <f>COUNTIF($A$2:A259,1)</f>
        <v>258</v>
      </c>
      <c r="C259" s="133">
        <v>258</v>
      </c>
      <c r="E259" s="213"/>
      <c r="F259" s="214"/>
      <c r="G259" s="215"/>
      <c r="H259" s="216"/>
      <c r="I259" s="214"/>
      <c r="J259" s="217"/>
      <c r="K259" s="216"/>
      <c r="L259" s="216"/>
      <c r="Y259" s="3">
        <f>COUNTIF($J$2:J259,J259)</f>
        <v>0</v>
      </c>
      <c r="Z259" s="3">
        <f>COUNTIF($Y$2:Y259,1)</f>
        <v>0</v>
      </c>
      <c r="AA259" s="3">
        <f>Tableau1[[#This Row],[Niveau]]</f>
        <v>0</v>
      </c>
      <c r="AB259" s="3">
        <v>258</v>
      </c>
      <c r="AD259" s="3">
        <f>COUNTIF($K$2:K259,K259)</f>
        <v>0</v>
      </c>
      <c r="AE259" s="3">
        <f>COUNTIF($AD$2:AD259,1)</f>
        <v>0</v>
      </c>
      <c r="AF259" s="3">
        <f>Tableau1[[#This Row],[Classe]]</f>
        <v>0</v>
      </c>
    </row>
    <row r="260" spans="1:32" x14ac:dyDescent="0.25">
      <c r="A26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60" s="133">
        <f>COUNTIF($A$2:A260,1)</f>
        <v>259</v>
      </c>
      <c r="C260" s="133">
        <v>259</v>
      </c>
      <c r="E260" s="213"/>
      <c r="F260" s="214"/>
      <c r="G260" s="215"/>
      <c r="H260" s="216"/>
      <c r="I260" s="214"/>
      <c r="J260" s="217"/>
      <c r="K260" s="216"/>
      <c r="L260" s="216"/>
      <c r="Y260" s="3">
        <f>COUNTIF($J$2:J260,J260)</f>
        <v>0</v>
      </c>
      <c r="Z260" s="3">
        <f>COUNTIF($Y$2:Y260,1)</f>
        <v>0</v>
      </c>
      <c r="AA260" s="3">
        <f>Tableau1[[#This Row],[Niveau]]</f>
        <v>0</v>
      </c>
      <c r="AB260" s="3">
        <v>259</v>
      </c>
      <c r="AD260" s="3">
        <f>COUNTIF($K$2:K260,K260)</f>
        <v>0</v>
      </c>
      <c r="AE260" s="3">
        <f>COUNTIF($AD$2:AD260,1)</f>
        <v>0</v>
      </c>
      <c r="AF260" s="3">
        <f>Tableau1[[#This Row],[Classe]]</f>
        <v>0</v>
      </c>
    </row>
    <row r="261" spans="1:32" x14ac:dyDescent="0.25">
      <c r="A26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61" s="133">
        <f>COUNTIF($A$2:A261,1)</f>
        <v>260</v>
      </c>
      <c r="C261" s="133">
        <v>260</v>
      </c>
      <c r="E261" s="213"/>
      <c r="F261" s="214"/>
      <c r="G261" s="215"/>
      <c r="H261" s="216"/>
      <c r="I261" s="214"/>
      <c r="J261" s="217"/>
      <c r="K261" s="216"/>
      <c r="L261" s="216"/>
      <c r="Y261" s="3">
        <f>COUNTIF($J$2:J261,J261)</f>
        <v>0</v>
      </c>
      <c r="Z261" s="3">
        <f>COUNTIF($Y$2:Y261,1)</f>
        <v>0</v>
      </c>
      <c r="AA261" s="3">
        <f>Tableau1[[#This Row],[Niveau]]</f>
        <v>0</v>
      </c>
      <c r="AB261" s="3">
        <v>260</v>
      </c>
      <c r="AD261" s="3">
        <f>COUNTIF($K$2:K261,K261)</f>
        <v>0</v>
      </c>
      <c r="AE261" s="3">
        <f>COUNTIF($AD$2:AD261,1)</f>
        <v>0</v>
      </c>
      <c r="AF261" s="3">
        <f>Tableau1[[#This Row],[Classe]]</f>
        <v>0</v>
      </c>
    </row>
    <row r="262" spans="1:32" x14ac:dyDescent="0.25">
      <c r="A26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62" s="133">
        <f>COUNTIF($A$2:A262,1)</f>
        <v>261</v>
      </c>
      <c r="C262" s="133">
        <v>261</v>
      </c>
      <c r="E262" s="213"/>
      <c r="F262" s="214"/>
      <c r="G262" s="215"/>
      <c r="H262" s="216"/>
      <c r="I262" s="214"/>
      <c r="J262" s="217"/>
      <c r="K262" s="216"/>
      <c r="L262" s="216"/>
      <c r="Y262" s="3">
        <f>COUNTIF($J$2:J262,J262)</f>
        <v>0</v>
      </c>
      <c r="Z262" s="3">
        <f>COUNTIF($Y$2:Y262,1)</f>
        <v>0</v>
      </c>
      <c r="AA262" s="3">
        <f>Tableau1[[#This Row],[Niveau]]</f>
        <v>0</v>
      </c>
      <c r="AB262" s="3">
        <v>261</v>
      </c>
      <c r="AD262" s="3">
        <f>COUNTIF($K$2:K262,K262)</f>
        <v>0</v>
      </c>
      <c r="AE262" s="3">
        <f>COUNTIF($AD$2:AD262,1)</f>
        <v>0</v>
      </c>
      <c r="AF262" s="3">
        <f>Tableau1[[#This Row],[Classe]]</f>
        <v>0</v>
      </c>
    </row>
    <row r="263" spans="1:32" x14ac:dyDescent="0.25">
      <c r="A26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63" s="133">
        <f>COUNTIF($A$2:A263,1)</f>
        <v>262</v>
      </c>
      <c r="C263" s="133">
        <v>262</v>
      </c>
      <c r="E263" s="213"/>
      <c r="F263" s="214"/>
      <c r="G263" s="215"/>
      <c r="H263" s="216"/>
      <c r="I263" s="214"/>
      <c r="J263" s="217"/>
      <c r="K263" s="216"/>
      <c r="L263" s="216"/>
      <c r="Y263" s="3">
        <f>COUNTIF($J$2:J263,J263)</f>
        <v>0</v>
      </c>
      <c r="Z263" s="3">
        <f>COUNTIF($Y$2:Y263,1)</f>
        <v>0</v>
      </c>
      <c r="AA263" s="3">
        <f>Tableau1[[#This Row],[Niveau]]</f>
        <v>0</v>
      </c>
      <c r="AB263" s="3">
        <v>262</v>
      </c>
      <c r="AD263" s="3">
        <f>COUNTIF($K$2:K263,K263)</f>
        <v>0</v>
      </c>
      <c r="AE263" s="3">
        <f>COUNTIF($AD$2:AD263,1)</f>
        <v>0</v>
      </c>
      <c r="AF263" s="3">
        <f>Tableau1[[#This Row],[Classe]]</f>
        <v>0</v>
      </c>
    </row>
    <row r="264" spans="1:32" x14ac:dyDescent="0.25">
      <c r="A26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64" s="133">
        <f>COUNTIF($A$2:A264,1)</f>
        <v>263</v>
      </c>
      <c r="C264" s="133">
        <v>263</v>
      </c>
      <c r="E264" s="213"/>
      <c r="F264" s="214"/>
      <c r="G264" s="215"/>
      <c r="H264" s="216"/>
      <c r="I264" s="214"/>
      <c r="J264" s="217"/>
      <c r="K264" s="216"/>
      <c r="L264" s="216"/>
      <c r="Y264" s="3">
        <f>COUNTIF($J$2:J264,J264)</f>
        <v>0</v>
      </c>
      <c r="Z264" s="3">
        <f>COUNTIF($Y$2:Y264,1)</f>
        <v>0</v>
      </c>
      <c r="AA264" s="3">
        <f>Tableau1[[#This Row],[Niveau]]</f>
        <v>0</v>
      </c>
      <c r="AB264" s="3">
        <v>263</v>
      </c>
      <c r="AD264" s="3">
        <f>COUNTIF($K$2:K264,K264)</f>
        <v>0</v>
      </c>
      <c r="AE264" s="3">
        <f>COUNTIF($AD$2:AD264,1)</f>
        <v>0</v>
      </c>
      <c r="AF264" s="3">
        <f>Tableau1[[#This Row],[Classe]]</f>
        <v>0</v>
      </c>
    </row>
    <row r="265" spans="1:32" x14ac:dyDescent="0.25">
      <c r="A26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65" s="133">
        <f>COUNTIF($A$2:A265,1)</f>
        <v>264</v>
      </c>
      <c r="C265" s="133">
        <v>264</v>
      </c>
      <c r="E265" s="213"/>
      <c r="F265" s="214"/>
      <c r="G265" s="215"/>
      <c r="H265" s="216"/>
      <c r="I265" s="214"/>
      <c r="J265" s="217"/>
      <c r="K265" s="216"/>
      <c r="L265" s="216"/>
      <c r="Y265" s="3">
        <f>COUNTIF($J$2:J265,J265)</f>
        <v>0</v>
      </c>
      <c r="Z265" s="3">
        <f>COUNTIF($Y$2:Y265,1)</f>
        <v>0</v>
      </c>
      <c r="AA265" s="3">
        <f>Tableau1[[#This Row],[Niveau]]</f>
        <v>0</v>
      </c>
      <c r="AB265" s="3">
        <v>264</v>
      </c>
      <c r="AD265" s="3">
        <f>COUNTIF($K$2:K265,K265)</f>
        <v>0</v>
      </c>
      <c r="AE265" s="3">
        <f>COUNTIF($AD$2:AD265,1)</f>
        <v>0</v>
      </c>
      <c r="AF265" s="3">
        <f>Tableau1[[#This Row],[Classe]]</f>
        <v>0</v>
      </c>
    </row>
    <row r="266" spans="1:32" x14ac:dyDescent="0.25">
      <c r="A26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66" s="133">
        <f>COUNTIF($A$2:A266,1)</f>
        <v>265</v>
      </c>
      <c r="C266" s="133">
        <v>265</v>
      </c>
      <c r="E266" s="213"/>
      <c r="F266" s="214"/>
      <c r="G266" s="215"/>
      <c r="H266" s="216"/>
      <c r="I266" s="214"/>
      <c r="J266" s="217"/>
      <c r="K266" s="216"/>
      <c r="L266" s="216"/>
      <c r="Y266" s="3">
        <f>COUNTIF($J$2:J266,J266)</f>
        <v>0</v>
      </c>
      <c r="Z266" s="3">
        <f>COUNTIF($Y$2:Y266,1)</f>
        <v>0</v>
      </c>
      <c r="AA266" s="3">
        <f>Tableau1[[#This Row],[Niveau]]</f>
        <v>0</v>
      </c>
      <c r="AB266" s="3">
        <v>265</v>
      </c>
      <c r="AD266" s="3">
        <f>COUNTIF($K$2:K266,K266)</f>
        <v>0</v>
      </c>
      <c r="AE266" s="3">
        <f>COUNTIF($AD$2:AD266,1)</f>
        <v>0</v>
      </c>
      <c r="AF266" s="3">
        <f>Tableau1[[#This Row],[Classe]]</f>
        <v>0</v>
      </c>
    </row>
    <row r="267" spans="1:32" x14ac:dyDescent="0.25">
      <c r="A26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67" s="133">
        <f>COUNTIF($A$2:A267,1)</f>
        <v>266</v>
      </c>
      <c r="C267" s="133">
        <v>266</v>
      </c>
      <c r="E267" s="213"/>
      <c r="F267" s="214"/>
      <c r="G267" s="215"/>
      <c r="H267" s="216"/>
      <c r="I267" s="214"/>
      <c r="J267" s="217"/>
      <c r="K267" s="216"/>
      <c r="L267" s="216"/>
      <c r="Y267" s="3">
        <f>COUNTIF($J$2:J267,J267)</f>
        <v>0</v>
      </c>
      <c r="Z267" s="3">
        <f>COUNTIF($Y$2:Y267,1)</f>
        <v>0</v>
      </c>
      <c r="AA267" s="3">
        <f>Tableau1[[#This Row],[Niveau]]</f>
        <v>0</v>
      </c>
      <c r="AB267" s="3">
        <v>266</v>
      </c>
      <c r="AD267" s="3">
        <f>COUNTIF($K$2:K267,K267)</f>
        <v>0</v>
      </c>
      <c r="AE267" s="3">
        <f>COUNTIF($AD$2:AD267,1)</f>
        <v>0</v>
      </c>
      <c r="AF267" s="3">
        <f>Tableau1[[#This Row],[Classe]]</f>
        <v>0</v>
      </c>
    </row>
    <row r="268" spans="1:32" x14ac:dyDescent="0.25">
      <c r="A26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68" s="133">
        <f>COUNTIF($A$2:A268,1)</f>
        <v>267</v>
      </c>
      <c r="C268" s="133">
        <v>267</v>
      </c>
      <c r="E268" s="213"/>
      <c r="F268" s="214"/>
      <c r="G268" s="215"/>
      <c r="H268" s="216"/>
      <c r="I268" s="214"/>
      <c r="J268" s="217"/>
      <c r="K268" s="216"/>
      <c r="L268" s="216"/>
      <c r="Y268" s="3">
        <f>COUNTIF($J$2:J268,J268)</f>
        <v>0</v>
      </c>
      <c r="Z268" s="3">
        <f>COUNTIF($Y$2:Y268,1)</f>
        <v>0</v>
      </c>
      <c r="AA268" s="3">
        <f>Tableau1[[#This Row],[Niveau]]</f>
        <v>0</v>
      </c>
      <c r="AB268" s="3">
        <v>267</v>
      </c>
      <c r="AD268" s="3">
        <f>COUNTIF($K$2:K268,K268)</f>
        <v>0</v>
      </c>
      <c r="AE268" s="3">
        <f>COUNTIF($AD$2:AD268,1)</f>
        <v>0</v>
      </c>
      <c r="AF268" s="3">
        <f>Tableau1[[#This Row],[Classe]]</f>
        <v>0</v>
      </c>
    </row>
    <row r="269" spans="1:32" x14ac:dyDescent="0.25">
      <c r="A26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69" s="133">
        <f>COUNTIF($A$2:A269,1)</f>
        <v>268</v>
      </c>
      <c r="C269" s="133">
        <v>268</v>
      </c>
      <c r="E269" s="213"/>
      <c r="F269" s="214"/>
      <c r="G269" s="215"/>
      <c r="H269" s="216"/>
      <c r="I269" s="214"/>
      <c r="J269" s="217"/>
      <c r="K269" s="216"/>
      <c r="L269" s="216"/>
      <c r="Y269" s="3">
        <f>COUNTIF($J$2:J269,J269)</f>
        <v>0</v>
      </c>
      <c r="Z269" s="3">
        <f>COUNTIF($Y$2:Y269,1)</f>
        <v>0</v>
      </c>
      <c r="AA269" s="3">
        <f>Tableau1[[#This Row],[Niveau]]</f>
        <v>0</v>
      </c>
      <c r="AB269" s="3">
        <v>268</v>
      </c>
      <c r="AD269" s="3">
        <f>COUNTIF($K$2:K269,K269)</f>
        <v>0</v>
      </c>
      <c r="AE269" s="3">
        <f>COUNTIF($AD$2:AD269,1)</f>
        <v>0</v>
      </c>
      <c r="AF269" s="3">
        <f>Tableau1[[#This Row],[Classe]]</f>
        <v>0</v>
      </c>
    </row>
    <row r="270" spans="1:32" x14ac:dyDescent="0.25">
      <c r="A27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70" s="133">
        <f>COUNTIF($A$2:A270,1)</f>
        <v>269</v>
      </c>
      <c r="C270" s="133">
        <v>269</v>
      </c>
      <c r="E270" s="213"/>
      <c r="F270" s="214"/>
      <c r="G270" s="215"/>
      <c r="H270" s="216"/>
      <c r="I270" s="214"/>
      <c r="J270" s="217"/>
      <c r="K270" s="216"/>
      <c r="L270" s="216"/>
      <c r="Y270" s="3">
        <f>COUNTIF($J$2:J270,J270)</f>
        <v>0</v>
      </c>
      <c r="Z270" s="3">
        <f>COUNTIF($Y$2:Y270,1)</f>
        <v>0</v>
      </c>
      <c r="AA270" s="3">
        <f>Tableau1[[#This Row],[Niveau]]</f>
        <v>0</v>
      </c>
      <c r="AB270" s="3">
        <v>269</v>
      </c>
      <c r="AD270" s="3">
        <f>COUNTIF($K$2:K270,K270)</f>
        <v>0</v>
      </c>
      <c r="AE270" s="3">
        <f>COUNTIF($AD$2:AD270,1)</f>
        <v>0</v>
      </c>
      <c r="AF270" s="3">
        <f>Tableau1[[#This Row],[Classe]]</f>
        <v>0</v>
      </c>
    </row>
    <row r="271" spans="1:32" x14ac:dyDescent="0.25">
      <c r="A27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71" s="133">
        <f>COUNTIF($A$2:A271,1)</f>
        <v>270</v>
      </c>
      <c r="C271" s="133">
        <v>270</v>
      </c>
      <c r="E271" s="213"/>
      <c r="F271" s="214"/>
      <c r="G271" s="215"/>
      <c r="H271" s="216"/>
      <c r="I271" s="214"/>
      <c r="J271" s="217"/>
      <c r="K271" s="216"/>
      <c r="L271" s="216"/>
      <c r="Y271" s="3">
        <f>COUNTIF($J$2:J271,J271)</f>
        <v>0</v>
      </c>
      <c r="Z271" s="3">
        <f>COUNTIF($Y$2:Y271,1)</f>
        <v>0</v>
      </c>
      <c r="AA271" s="3">
        <f>Tableau1[[#This Row],[Niveau]]</f>
        <v>0</v>
      </c>
      <c r="AB271" s="3">
        <v>270</v>
      </c>
      <c r="AD271" s="3">
        <f>COUNTIF($K$2:K271,K271)</f>
        <v>0</v>
      </c>
      <c r="AE271" s="3">
        <f>COUNTIF($AD$2:AD271,1)</f>
        <v>0</v>
      </c>
      <c r="AF271" s="3">
        <f>Tableau1[[#This Row],[Classe]]</f>
        <v>0</v>
      </c>
    </row>
    <row r="272" spans="1:32" x14ac:dyDescent="0.25">
      <c r="A27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72" s="133">
        <f>COUNTIF($A$2:A272,1)</f>
        <v>271</v>
      </c>
      <c r="C272" s="133">
        <v>271</v>
      </c>
      <c r="E272" s="213"/>
      <c r="F272" s="214"/>
      <c r="G272" s="215"/>
      <c r="H272" s="216"/>
      <c r="I272" s="214"/>
      <c r="J272" s="217"/>
      <c r="K272" s="216"/>
      <c r="L272" s="216"/>
      <c r="Y272" s="3">
        <f>COUNTIF($J$2:J272,J272)</f>
        <v>0</v>
      </c>
      <c r="Z272" s="3">
        <f>COUNTIF($Y$2:Y272,1)</f>
        <v>0</v>
      </c>
      <c r="AA272" s="3">
        <f>Tableau1[[#This Row],[Niveau]]</f>
        <v>0</v>
      </c>
      <c r="AB272" s="3">
        <v>271</v>
      </c>
      <c r="AD272" s="3">
        <f>COUNTIF($K$2:K272,K272)</f>
        <v>0</v>
      </c>
      <c r="AE272" s="3">
        <f>COUNTIF($AD$2:AD272,1)</f>
        <v>0</v>
      </c>
      <c r="AF272" s="3">
        <f>Tableau1[[#This Row],[Classe]]</f>
        <v>0</v>
      </c>
    </row>
    <row r="273" spans="1:32" x14ac:dyDescent="0.25">
      <c r="A27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73" s="133">
        <f>COUNTIF($A$2:A273,1)</f>
        <v>272</v>
      </c>
      <c r="C273" s="133">
        <v>272</v>
      </c>
      <c r="E273" s="213"/>
      <c r="F273" s="214"/>
      <c r="G273" s="215"/>
      <c r="H273" s="216"/>
      <c r="I273" s="214"/>
      <c r="J273" s="217"/>
      <c r="K273" s="216"/>
      <c r="L273" s="216"/>
      <c r="Y273" s="3">
        <f>COUNTIF($J$2:J273,J273)</f>
        <v>0</v>
      </c>
      <c r="Z273" s="3">
        <f>COUNTIF($Y$2:Y273,1)</f>
        <v>0</v>
      </c>
      <c r="AA273" s="3">
        <f>Tableau1[[#This Row],[Niveau]]</f>
        <v>0</v>
      </c>
      <c r="AB273" s="3">
        <v>272</v>
      </c>
      <c r="AD273" s="3">
        <f>COUNTIF($K$2:K273,K273)</f>
        <v>0</v>
      </c>
      <c r="AE273" s="3">
        <f>COUNTIF($AD$2:AD273,1)</f>
        <v>0</v>
      </c>
      <c r="AF273" s="3">
        <f>Tableau1[[#This Row],[Classe]]</f>
        <v>0</v>
      </c>
    </row>
    <row r="274" spans="1:32" x14ac:dyDescent="0.25">
      <c r="A27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74" s="133">
        <f>COUNTIF($A$2:A274,1)</f>
        <v>273</v>
      </c>
      <c r="C274" s="133">
        <v>273</v>
      </c>
      <c r="E274" s="213"/>
      <c r="F274" s="214"/>
      <c r="G274" s="215"/>
      <c r="H274" s="216"/>
      <c r="I274" s="214"/>
      <c r="J274" s="217"/>
      <c r="K274" s="216"/>
      <c r="L274" s="216"/>
      <c r="Y274" s="3">
        <f>COUNTIF($J$2:J274,J274)</f>
        <v>0</v>
      </c>
      <c r="Z274" s="3">
        <f>COUNTIF($Y$2:Y274,1)</f>
        <v>0</v>
      </c>
      <c r="AA274" s="3">
        <f>Tableau1[[#This Row],[Niveau]]</f>
        <v>0</v>
      </c>
      <c r="AB274" s="3">
        <v>273</v>
      </c>
      <c r="AD274" s="3">
        <f>COUNTIF($K$2:K274,K274)</f>
        <v>0</v>
      </c>
      <c r="AE274" s="3">
        <f>COUNTIF($AD$2:AD274,1)</f>
        <v>0</v>
      </c>
      <c r="AF274" s="3">
        <f>Tableau1[[#This Row],[Classe]]</f>
        <v>0</v>
      </c>
    </row>
    <row r="275" spans="1:32" x14ac:dyDescent="0.25">
      <c r="A27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75" s="133">
        <f>COUNTIF($A$2:A275,1)</f>
        <v>274</v>
      </c>
      <c r="C275" s="133">
        <v>274</v>
      </c>
      <c r="E275" s="213"/>
      <c r="F275" s="214"/>
      <c r="G275" s="215"/>
      <c r="H275" s="216"/>
      <c r="I275" s="214"/>
      <c r="J275" s="217"/>
      <c r="K275" s="216"/>
      <c r="L275" s="216"/>
      <c r="Y275" s="3">
        <f>COUNTIF($J$2:J275,J275)</f>
        <v>0</v>
      </c>
      <c r="Z275" s="3">
        <f>COUNTIF($Y$2:Y275,1)</f>
        <v>0</v>
      </c>
      <c r="AA275" s="3">
        <f>Tableau1[[#This Row],[Niveau]]</f>
        <v>0</v>
      </c>
      <c r="AB275" s="3">
        <v>274</v>
      </c>
      <c r="AD275" s="3">
        <f>COUNTIF($K$2:K275,K275)</f>
        <v>0</v>
      </c>
      <c r="AE275" s="3">
        <f>COUNTIF($AD$2:AD275,1)</f>
        <v>0</v>
      </c>
      <c r="AF275" s="3">
        <f>Tableau1[[#This Row],[Classe]]</f>
        <v>0</v>
      </c>
    </row>
    <row r="276" spans="1:32" x14ac:dyDescent="0.25">
      <c r="A27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76" s="133">
        <f>COUNTIF($A$2:A276,1)</f>
        <v>275</v>
      </c>
      <c r="C276" s="133">
        <v>275</v>
      </c>
      <c r="E276" s="213"/>
      <c r="F276" s="214"/>
      <c r="G276" s="215"/>
      <c r="H276" s="216"/>
      <c r="I276" s="214"/>
      <c r="J276" s="217"/>
      <c r="K276" s="216"/>
      <c r="L276" s="216"/>
      <c r="Y276" s="3">
        <f>COUNTIF($J$2:J276,J276)</f>
        <v>0</v>
      </c>
      <c r="Z276" s="3">
        <f>COUNTIF($Y$2:Y276,1)</f>
        <v>0</v>
      </c>
      <c r="AA276" s="3">
        <f>Tableau1[[#This Row],[Niveau]]</f>
        <v>0</v>
      </c>
      <c r="AB276" s="3">
        <v>275</v>
      </c>
      <c r="AD276" s="3">
        <f>COUNTIF($K$2:K276,K276)</f>
        <v>0</v>
      </c>
      <c r="AE276" s="3">
        <f>COUNTIF($AD$2:AD276,1)</f>
        <v>0</v>
      </c>
      <c r="AF276" s="3">
        <f>Tableau1[[#This Row],[Classe]]</f>
        <v>0</v>
      </c>
    </row>
    <row r="277" spans="1:32" x14ac:dyDescent="0.25">
      <c r="A27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77" s="133">
        <f>COUNTIF($A$2:A277,1)</f>
        <v>276</v>
      </c>
      <c r="C277" s="133">
        <v>276</v>
      </c>
      <c r="E277" s="213"/>
      <c r="F277" s="214"/>
      <c r="G277" s="215"/>
      <c r="H277" s="216"/>
      <c r="I277" s="214"/>
      <c r="J277" s="217"/>
      <c r="K277" s="216"/>
      <c r="L277" s="216"/>
      <c r="Y277" s="3">
        <f>COUNTIF($J$2:J277,J277)</f>
        <v>0</v>
      </c>
      <c r="Z277" s="3">
        <f>COUNTIF($Y$2:Y277,1)</f>
        <v>0</v>
      </c>
      <c r="AA277" s="3">
        <f>Tableau1[[#This Row],[Niveau]]</f>
        <v>0</v>
      </c>
      <c r="AB277" s="3">
        <v>276</v>
      </c>
      <c r="AD277" s="3">
        <f>COUNTIF($K$2:K277,K277)</f>
        <v>0</v>
      </c>
      <c r="AE277" s="3">
        <f>COUNTIF($AD$2:AD277,1)</f>
        <v>0</v>
      </c>
      <c r="AF277" s="3">
        <f>Tableau1[[#This Row],[Classe]]</f>
        <v>0</v>
      </c>
    </row>
    <row r="278" spans="1:32" x14ac:dyDescent="0.25">
      <c r="A27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78" s="133">
        <f>COUNTIF($A$2:A278,1)</f>
        <v>277</v>
      </c>
      <c r="C278" s="133">
        <v>277</v>
      </c>
      <c r="E278" s="213"/>
      <c r="F278" s="214"/>
      <c r="G278" s="215"/>
      <c r="H278" s="216"/>
      <c r="I278" s="214"/>
      <c r="J278" s="217"/>
      <c r="K278" s="216"/>
      <c r="L278" s="216"/>
      <c r="Y278" s="3">
        <f>COUNTIF($J$2:J278,J278)</f>
        <v>0</v>
      </c>
      <c r="Z278" s="3">
        <f>COUNTIF($Y$2:Y278,1)</f>
        <v>0</v>
      </c>
      <c r="AA278" s="3">
        <f>Tableau1[[#This Row],[Niveau]]</f>
        <v>0</v>
      </c>
      <c r="AB278" s="3">
        <v>277</v>
      </c>
      <c r="AD278" s="3">
        <f>COUNTIF($K$2:K278,K278)</f>
        <v>0</v>
      </c>
      <c r="AE278" s="3">
        <f>COUNTIF($AD$2:AD278,1)</f>
        <v>0</v>
      </c>
      <c r="AF278" s="3">
        <f>Tableau1[[#This Row],[Classe]]</f>
        <v>0</v>
      </c>
    </row>
    <row r="279" spans="1:32" x14ac:dyDescent="0.25">
      <c r="A27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79" s="133">
        <f>COUNTIF($A$2:A279,1)</f>
        <v>278</v>
      </c>
      <c r="C279" s="133">
        <v>278</v>
      </c>
      <c r="E279" s="213"/>
      <c r="F279" s="214"/>
      <c r="G279" s="215"/>
      <c r="H279" s="216"/>
      <c r="I279" s="214"/>
      <c r="J279" s="217"/>
      <c r="K279" s="216"/>
      <c r="L279" s="216"/>
      <c r="Y279" s="3">
        <f>COUNTIF($J$2:J279,J279)</f>
        <v>0</v>
      </c>
      <c r="Z279" s="3">
        <f>COUNTIF($Y$2:Y279,1)</f>
        <v>0</v>
      </c>
      <c r="AA279" s="3">
        <f>Tableau1[[#This Row],[Niveau]]</f>
        <v>0</v>
      </c>
      <c r="AB279" s="3">
        <v>278</v>
      </c>
      <c r="AD279" s="3">
        <f>COUNTIF($K$2:K279,K279)</f>
        <v>0</v>
      </c>
      <c r="AE279" s="3">
        <f>COUNTIF($AD$2:AD279,1)</f>
        <v>0</v>
      </c>
      <c r="AF279" s="3">
        <f>Tableau1[[#This Row],[Classe]]</f>
        <v>0</v>
      </c>
    </row>
    <row r="280" spans="1:32" x14ac:dyDescent="0.25">
      <c r="A28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80" s="133">
        <f>COUNTIF($A$2:A280,1)</f>
        <v>279</v>
      </c>
      <c r="C280" s="133">
        <v>279</v>
      </c>
      <c r="E280" s="213"/>
      <c r="F280" s="214"/>
      <c r="G280" s="215"/>
      <c r="H280" s="216"/>
      <c r="I280" s="214"/>
      <c r="J280" s="217"/>
      <c r="K280" s="216"/>
      <c r="L280" s="216"/>
      <c r="Y280" s="3">
        <f>COUNTIF($J$2:J280,J280)</f>
        <v>0</v>
      </c>
      <c r="Z280" s="3">
        <f>COUNTIF($Y$2:Y280,1)</f>
        <v>0</v>
      </c>
      <c r="AA280" s="3">
        <f>Tableau1[[#This Row],[Niveau]]</f>
        <v>0</v>
      </c>
      <c r="AB280" s="3">
        <v>279</v>
      </c>
      <c r="AD280" s="3">
        <f>COUNTIF($K$2:K280,K280)</f>
        <v>0</v>
      </c>
      <c r="AE280" s="3">
        <f>COUNTIF($AD$2:AD280,1)</f>
        <v>0</v>
      </c>
      <c r="AF280" s="3">
        <f>Tableau1[[#This Row],[Classe]]</f>
        <v>0</v>
      </c>
    </row>
    <row r="281" spans="1:32" x14ac:dyDescent="0.25">
      <c r="A28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81" s="133">
        <f>COUNTIF($A$2:A281,1)</f>
        <v>280</v>
      </c>
      <c r="C281" s="133">
        <v>280</v>
      </c>
      <c r="E281" s="213"/>
      <c r="F281" s="214"/>
      <c r="G281" s="215"/>
      <c r="H281" s="216"/>
      <c r="I281" s="214"/>
      <c r="J281" s="217"/>
      <c r="K281" s="216"/>
      <c r="L281" s="216"/>
      <c r="Y281" s="3">
        <f>COUNTIF($J$2:J281,J281)</f>
        <v>0</v>
      </c>
      <c r="Z281" s="3">
        <f>COUNTIF($Y$2:Y281,1)</f>
        <v>0</v>
      </c>
      <c r="AA281" s="3">
        <f>Tableau1[[#This Row],[Niveau]]</f>
        <v>0</v>
      </c>
      <c r="AB281" s="3">
        <v>280</v>
      </c>
      <c r="AD281" s="3">
        <f>COUNTIF($K$2:K281,K281)</f>
        <v>0</v>
      </c>
      <c r="AE281" s="3">
        <f>COUNTIF($AD$2:AD281,1)</f>
        <v>0</v>
      </c>
      <c r="AF281" s="3">
        <f>Tableau1[[#This Row],[Classe]]</f>
        <v>0</v>
      </c>
    </row>
    <row r="282" spans="1:32" x14ac:dyDescent="0.25">
      <c r="A28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82" s="133">
        <f>COUNTIF($A$2:A282,1)</f>
        <v>281</v>
      </c>
      <c r="C282" s="133">
        <v>281</v>
      </c>
      <c r="E282" s="213"/>
      <c r="F282" s="214"/>
      <c r="G282" s="215"/>
      <c r="H282" s="216"/>
      <c r="I282" s="214"/>
      <c r="J282" s="217"/>
      <c r="K282" s="216"/>
      <c r="L282" s="216"/>
      <c r="Y282" s="3">
        <f>COUNTIF($J$2:J282,J282)</f>
        <v>0</v>
      </c>
      <c r="Z282" s="3">
        <f>COUNTIF($Y$2:Y282,1)</f>
        <v>0</v>
      </c>
      <c r="AA282" s="3">
        <f>Tableau1[[#This Row],[Niveau]]</f>
        <v>0</v>
      </c>
      <c r="AB282" s="3">
        <v>281</v>
      </c>
      <c r="AD282" s="3">
        <f>COUNTIF($K$2:K282,K282)</f>
        <v>0</v>
      </c>
      <c r="AE282" s="3">
        <f>COUNTIF($AD$2:AD282,1)</f>
        <v>0</v>
      </c>
      <c r="AF282" s="3">
        <f>Tableau1[[#This Row],[Classe]]</f>
        <v>0</v>
      </c>
    </row>
    <row r="283" spans="1:32" x14ac:dyDescent="0.25">
      <c r="A28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83" s="133">
        <f>COUNTIF($A$2:A283,1)</f>
        <v>282</v>
      </c>
      <c r="C283" s="133">
        <v>282</v>
      </c>
      <c r="E283" s="213"/>
      <c r="F283" s="214"/>
      <c r="G283" s="215"/>
      <c r="H283" s="216"/>
      <c r="I283" s="214"/>
      <c r="J283" s="217"/>
      <c r="K283" s="216"/>
      <c r="L283" s="216"/>
      <c r="Y283" s="3">
        <f>COUNTIF($J$2:J283,J283)</f>
        <v>0</v>
      </c>
      <c r="Z283" s="3">
        <f>COUNTIF($Y$2:Y283,1)</f>
        <v>0</v>
      </c>
      <c r="AA283" s="3">
        <f>Tableau1[[#This Row],[Niveau]]</f>
        <v>0</v>
      </c>
      <c r="AB283" s="3">
        <v>282</v>
      </c>
      <c r="AD283" s="3">
        <f>COUNTIF($K$2:K283,K283)</f>
        <v>0</v>
      </c>
      <c r="AE283" s="3">
        <f>COUNTIF($AD$2:AD283,1)</f>
        <v>0</v>
      </c>
      <c r="AF283" s="3">
        <f>Tableau1[[#This Row],[Classe]]</f>
        <v>0</v>
      </c>
    </row>
    <row r="284" spans="1:32" x14ac:dyDescent="0.25">
      <c r="A28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84" s="133">
        <f>COUNTIF($A$2:A284,1)</f>
        <v>283</v>
      </c>
      <c r="C284" s="133">
        <v>283</v>
      </c>
      <c r="E284" s="213"/>
      <c r="F284" s="214"/>
      <c r="G284" s="215"/>
      <c r="H284" s="216"/>
      <c r="I284" s="214"/>
      <c r="J284" s="217"/>
      <c r="K284" s="216"/>
      <c r="L284" s="216"/>
      <c r="Y284" s="3">
        <f>COUNTIF($J$2:J284,J284)</f>
        <v>0</v>
      </c>
      <c r="Z284" s="3">
        <f>COUNTIF($Y$2:Y284,1)</f>
        <v>0</v>
      </c>
      <c r="AA284" s="3">
        <f>Tableau1[[#This Row],[Niveau]]</f>
        <v>0</v>
      </c>
      <c r="AB284" s="3">
        <v>283</v>
      </c>
      <c r="AD284" s="3">
        <f>COUNTIF($K$2:K284,K284)</f>
        <v>0</v>
      </c>
      <c r="AE284" s="3">
        <f>COUNTIF($AD$2:AD284,1)</f>
        <v>0</v>
      </c>
      <c r="AF284" s="3">
        <f>Tableau1[[#This Row],[Classe]]</f>
        <v>0</v>
      </c>
    </row>
    <row r="285" spans="1:32" x14ac:dyDescent="0.25">
      <c r="A28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85" s="133">
        <f>COUNTIF($A$2:A285,1)</f>
        <v>284</v>
      </c>
      <c r="C285" s="133">
        <v>284</v>
      </c>
      <c r="E285" s="213"/>
      <c r="F285" s="214"/>
      <c r="G285" s="215"/>
      <c r="H285" s="216"/>
      <c r="I285" s="214"/>
      <c r="J285" s="217"/>
      <c r="K285" s="216"/>
      <c r="L285" s="216"/>
      <c r="Y285" s="3">
        <f>COUNTIF($J$2:J285,J285)</f>
        <v>0</v>
      </c>
      <c r="Z285" s="3">
        <f>COUNTIF($Y$2:Y285,1)</f>
        <v>0</v>
      </c>
      <c r="AA285" s="3">
        <f>Tableau1[[#This Row],[Niveau]]</f>
        <v>0</v>
      </c>
      <c r="AB285" s="3">
        <v>284</v>
      </c>
      <c r="AD285" s="3">
        <f>COUNTIF($K$2:K285,K285)</f>
        <v>0</v>
      </c>
      <c r="AE285" s="3">
        <f>COUNTIF($AD$2:AD285,1)</f>
        <v>0</v>
      </c>
      <c r="AF285" s="3">
        <f>Tableau1[[#This Row],[Classe]]</f>
        <v>0</v>
      </c>
    </row>
    <row r="286" spans="1:32" x14ac:dyDescent="0.25">
      <c r="A28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86" s="133">
        <f>COUNTIF($A$2:A286,1)</f>
        <v>285</v>
      </c>
      <c r="C286" s="133">
        <v>285</v>
      </c>
      <c r="E286" s="213"/>
      <c r="F286" s="214"/>
      <c r="G286" s="215"/>
      <c r="H286" s="216"/>
      <c r="I286" s="214"/>
      <c r="J286" s="217"/>
      <c r="K286" s="216"/>
      <c r="L286" s="216"/>
      <c r="Y286" s="3">
        <f>COUNTIF($J$2:J286,J286)</f>
        <v>0</v>
      </c>
      <c r="Z286" s="3">
        <f>COUNTIF($Y$2:Y286,1)</f>
        <v>0</v>
      </c>
      <c r="AA286" s="3">
        <f>Tableau1[[#This Row],[Niveau]]</f>
        <v>0</v>
      </c>
      <c r="AB286" s="3">
        <v>285</v>
      </c>
      <c r="AD286" s="3">
        <f>COUNTIF($K$2:K286,K286)</f>
        <v>0</v>
      </c>
      <c r="AE286" s="3">
        <f>COUNTIF($AD$2:AD286,1)</f>
        <v>0</v>
      </c>
      <c r="AF286" s="3">
        <f>Tableau1[[#This Row],[Classe]]</f>
        <v>0</v>
      </c>
    </row>
    <row r="287" spans="1:32" x14ac:dyDescent="0.25">
      <c r="A28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87" s="133">
        <f>COUNTIF($A$2:A287,1)</f>
        <v>286</v>
      </c>
      <c r="C287" s="133">
        <v>286</v>
      </c>
      <c r="E287" s="213"/>
      <c r="F287" s="214"/>
      <c r="G287" s="215"/>
      <c r="H287" s="216"/>
      <c r="I287" s="214"/>
      <c r="J287" s="217"/>
      <c r="K287" s="216"/>
      <c r="L287" s="216"/>
      <c r="Y287" s="3">
        <f>COUNTIF($J$2:J287,J287)</f>
        <v>0</v>
      </c>
      <c r="Z287" s="3">
        <f>COUNTIF($Y$2:Y287,1)</f>
        <v>0</v>
      </c>
      <c r="AA287" s="3">
        <f>Tableau1[[#This Row],[Niveau]]</f>
        <v>0</v>
      </c>
      <c r="AB287" s="3">
        <v>286</v>
      </c>
      <c r="AD287" s="3">
        <f>COUNTIF($K$2:K287,K287)</f>
        <v>0</v>
      </c>
      <c r="AE287" s="3">
        <f>COUNTIF($AD$2:AD287,1)</f>
        <v>0</v>
      </c>
      <c r="AF287" s="3">
        <f>Tableau1[[#This Row],[Classe]]</f>
        <v>0</v>
      </c>
    </row>
    <row r="288" spans="1:32" x14ac:dyDescent="0.25">
      <c r="A28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88" s="133">
        <f>COUNTIF($A$2:A288,1)</f>
        <v>287</v>
      </c>
      <c r="C288" s="133">
        <v>287</v>
      </c>
      <c r="E288" s="213"/>
      <c r="F288" s="214"/>
      <c r="G288" s="215"/>
      <c r="H288" s="216"/>
      <c r="I288" s="214"/>
      <c r="J288" s="217"/>
      <c r="K288" s="216"/>
      <c r="L288" s="216"/>
      <c r="Y288" s="3">
        <f>COUNTIF($J$2:J288,J288)</f>
        <v>0</v>
      </c>
      <c r="Z288" s="3">
        <f>COUNTIF($Y$2:Y288,1)</f>
        <v>0</v>
      </c>
      <c r="AA288" s="3">
        <f>Tableau1[[#This Row],[Niveau]]</f>
        <v>0</v>
      </c>
      <c r="AB288" s="3">
        <v>287</v>
      </c>
      <c r="AD288" s="3">
        <f>COUNTIF($K$2:K288,K288)</f>
        <v>0</v>
      </c>
      <c r="AE288" s="3">
        <f>COUNTIF($AD$2:AD288,1)</f>
        <v>0</v>
      </c>
      <c r="AF288" s="3">
        <f>Tableau1[[#This Row],[Classe]]</f>
        <v>0</v>
      </c>
    </row>
    <row r="289" spans="1:32" x14ac:dyDescent="0.25">
      <c r="A28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89" s="133">
        <f>COUNTIF($A$2:A289,1)</f>
        <v>288</v>
      </c>
      <c r="C289" s="133">
        <v>288</v>
      </c>
      <c r="E289" s="213"/>
      <c r="F289" s="214"/>
      <c r="G289" s="215"/>
      <c r="H289" s="216"/>
      <c r="I289" s="214"/>
      <c r="J289" s="217"/>
      <c r="K289" s="216"/>
      <c r="L289" s="216"/>
      <c r="Y289" s="3">
        <f>COUNTIF($J$2:J289,J289)</f>
        <v>0</v>
      </c>
      <c r="Z289" s="3">
        <f>COUNTIF($Y$2:Y289,1)</f>
        <v>0</v>
      </c>
      <c r="AA289" s="3">
        <f>Tableau1[[#This Row],[Niveau]]</f>
        <v>0</v>
      </c>
      <c r="AB289" s="3">
        <v>288</v>
      </c>
      <c r="AD289" s="3">
        <f>COUNTIF($K$2:K289,K289)</f>
        <v>0</v>
      </c>
      <c r="AE289" s="3">
        <f>COUNTIF($AD$2:AD289,1)</f>
        <v>0</v>
      </c>
      <c r="AF289" s="3">
        <f>Tableau1[[#This Row],[Classe]]</f>
        <v>0</v>
      </c>
    </row>
    <row r="290" spans="1:32" x14ac:dyDescent="0.25">
      <c r="A29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90" s="133">
        <f>COUNTIF($A$2:A290,1)</f>
        <v>289</v>
      </c>
      <c r="C290" s="133">
        <v>289</v>
      </c>
      <c r="E290" s="213"/>
      <c r="F290" s="214"/>
      <c r="G290" s="215"/>
      <c r="H290" s="216"/>
      <c r="I290" s="214"/>
      <c r="J290" s="217"/>
      <c r="K290" s="216"/>
      <c r="L290" s="216"/>
      <c r="Y290" s="3">
        <f>COUNTIF($J$2:J290,J290)</f>
        <v>0</v>
      </c>
      <c r="Z290" s="3">
        <f>COUNTIF($Y$2:Y290,1)</f>
        <v>0</v>
      </c>
      <c r="AA290" s="3">
        <f>Tableau1[[#This Row],[Niveau]]</f>
        <v>0</v>
      </c>
      <c r="AB290" s="3">
        <v>289</v>
      </c>
      <c r="AD290" s="3">
        <f>COUNTIF($K$2:K290,K290)</f>
        <v>0</v>
      </c>
      <c r="AE290" s="3">
        <f>COUNTIF($AD$2:AD290,1)</f>
        <v>0</v>
      </c>
      <c r="AF290" s="3">
        <f>Tableau1[[#This Row],[Classe]]</f>
        <v>0</v>
      </c>
    </row>
    <row r="291" spans="1:32" x14ac:dyDescent="0.25">
      <c r="A29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91" s="133">
        <f>COUNTIF($A$2:A291,1)</f>
        <v>290</v>
      </c>
      <c r="C291" s="133">
        <v>290</v>
      </c>
      <c r="E291" s="213"/>
      <c r="F291" s="214"/>
      <c r="G291" s="215"/>
      <c r="H291" s="216"/>
      <c r="I291" s="214"/>
      <c r="J291" s="217"/>
      <c r="K291" s="216"/>
      <c r="L291" s="216"/>
      <c r="Y291" s="3">
        <f>COUNTIF($J$2:J291,J291)</f>
        <v>0</v>
      </c>
      <c r="Z291" s="3">
        <f>COUNTIF($Y$2:Y291,1)</f>
        <v>0</v>
      </c>
      <c r="AA291" s="3">
        <f>Tableau1[[#This Row],[Niveau]]</f>
        <v>0</v>
      </c>
      <c r="AB291" s="3">
        <v>290</v>
      </c>
      <c r="AD291" s="3">
        <f>COUNTIF($K$2:K291,K291)</f>
        <v>0</v>
      </c>
      <c r="AE291" s="3">
        <f>COUNTIF($AD$2:AD291,1)</f>
        <v>0</v>
      </c>
      <c r="AF291" s="3">
        <f>Tableau1[[#This Row],[Classe]]</f>
        <v>0</v>
      </c>
    </row>
    <row r="292" spans="1:32" x14ac:dyDescent="0.25">
      <c r="A29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92" s="133">
        <f>COUNTIF($A$2:A292,1)</f>
        <v>291</v>
      </c>
      <c r="C292" s="133">
        <v>291</v>
      </c>
      <c r="E292" s="213"/>
      <c r="F292" s="214"/>
      <c r="G292" s="215"/>
      <c r="H292" s="216"/>
      <c r="I292" s="214"/>
      <c r="J292" s="217"/>
      <c r="K292" s="216"/>
      <c r="L292" s="216"/>
      <c r="Y292" s="3">
        <f>COUNTIF($J$2:J292,J292)</f>
        <v>0</v>
      </c>
      <c r="Z292" s="3">
        <f>COUNTIF($Y$2:Y292,1)</f>
        <v>0</v>
      </c>
      <c r="AA292" s="3">
        <f>Tableau1[[#This Row],[Niveau]]</f>
        <v>0</v>
      </c>
      <c r="AB292" s="3">
        <v>291</v>
      </c>
      <c r="AD292" s="3">
        <f>COUNTIF($K$2:K292,K292)</f>
        <v>0</v>
      </c>
      <c r="AE292" s="3">
        <f>COUNTIF($AD$2:AD292,1)</f>
        <v>0</v>
      </c>
      <c r="AF292" s="3">
        <f>Tableau1[[#This Row],[Classe]]</f>
        <v>0</v>
      </c>
    </row>
    <row r="293" spans="1:32" x14ac:dyDescent="0.25">
      <c r="A29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93" s="133">
        <f>COUNTIF($A$2:A293,1)</f>
        <v>292</v>
      </c>
      <c r="C293" s="133">
        <v>292</v>
      </c>
      <c r="E293" s="213"/>
      <c r="F293" s="214"/>
      <c r="G293" s="215"/>
      <c r="H293" s="216"/>
      <c r="I293" s="214"/>
      <c r="J293" s="217"/>
      <c r="K293" s="216"/>
      <c r="L293" s="216"/>
      <c r="Y293" s="3">
        <f>COUNTIF($J$2:J293,J293)</f>
        <v>0</v>
      </c>
      <c r="Z293" s="3">
        <f>COUNTIF($Y$2:Y293,1)</f>
        <v>0</v>
      </c>
      <c r="AA293" s="3">
        <f>Tableau1[[#This Row],[Niveau]]</f>
        <v>0</v>
      </c>
      <c r="AB293" s="3">
        <v>292</v>
      </c>
      <c r="AD293" s="3">
        <f>COUNTIF($K$2:K293,K293)</f>
        <v>0</v>
      </c>
      <c r="AE293" s="3">
        <f>COUNTIF($AD$2:AD293,1)</f>
        <v>0</v>
      </c>
      <c r="AF293" s="3">
        <f>Tableau1[[#This Row],[Classe]]</f>
        <v>0</v>
      </c>
    </row>
    <row r="294" spans="1:32" x14ac:dyDescent="0.25">
      <c r="A29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94" s="133">
        <f>COUNTIF($A$2:A294,1)</f>
        <v>293</v>
      </c>
      <c r="C294" s="133">
        <v>293</v>
      </c>
      <c r="E294" s="213"/>
      <c r="F294" s="214"/>
      <c r="G294" s="215"/>
      <c r="H294" s="216"/>
      <c r="I294" s="214"/>
      <c r="J294" s="217"/>
      <c r="K294" s="216"/>
      <c r="L294" s="216"/>
      <c r="Y294" s="3">
        <f>COUNTIF($J$2:J294,J294)</f>
        <v>0</v>
      </c>
      <c r="Z294" s="3">
        <f>COUNTIF($Y$2:Y294,1)</f>
        <v>0</v>
      </c>
      <c r="AA294" s="3">
        <f>Tableau1[[#This Row],[Niveau]]</f>
        <v>0</v>
      </c>
      <c r="AB294" s="3">
        <v>293</v>
      </c>
      <c r="AD294" s="3">
        <f>COUNTIF($K$2:K294,K294)</f>
        <v>0</v>
      </c>
      <c r="AE294" s="3">
        <f>COUNTIF($AD$2:AD294,1)</f>
        <v>0</v>
      </c>
      <c r="AF294" s="3">
        <f>Tableau1[[#This Row],[Classe]]</f>
        <v>0</v>
      </c>
    </row>
    <row r="295" spans="1:32" x14ac:dyDescent="0.25">
      <c r="A29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95" s="133">
        <f>COUNTIF($A$2:A295,1)</f>
        <v>294</v>
      </c>
      <c r="C295" s="133">
        <v>294</v>
      </c>
      <c r="E295" s="213"/>
      <c r="F295" s="214"/>
      <c r="G295" s="215"/>
      <c r="H295" s="216"/>
      <c r="I295" s="214"/>
      <c r="J295" s="217"/>
      <c r="K295" s="216"/>
      <c r="L295" s="216"/>
      <c r="Y295" s="3">
        <f>COUNTIF($J$2:J295,J295)</f>
        <v>0</v>
      </c>
      <c r="Z295" s="3">
        <f>COUNTIF($Y$2:Y295,1)</f>
        <v>0</v>
      </c>
      <c r="AA295" s="3">
        <f>Tableau1[[#This Row],[Niveau]]</f>
        <v>0</v>
      </c>
      <c r="AB295" s="3">
        <v>294</v>
      </c>
      <c r="AD295" s="3">
        <f>COUNTIF($K$2:K295,K295)</f>
        <v>0</v>
      </c>
      <c r="AE295" s="3">
        <f>COUNTIF($AD$2:AD295,1)</f>
        <v>0</v>
      </c>
      <c r="AF295" s="3">
        <f>Tableau1[[#This Row],[Classe]]</f>
        <v>0</v>
      </c>
    </row>
    <row r="296" spans="1:32" x14ac:dyDescent="0.25">
      <c r="A29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96" s="133">
        <f>COUNTIF($A$2:A296,1)</f>
        <v>295</v>
      </c>
      <c r="C296" s="133">
        <v>295</v>
      </c>
      <c r="E296" s="213"/>
      <c r="F296" s="214"/>
      <c r="G296" s="215"/>
      <c r="H296" s="216"/>
      <c r="I296" s="214"/>
      <c r="J296" s="217"/>
      <c r="K296" s="216"/>
      <c r="L296" s="216"/>
      <c r="Y296" s="3">
        <f>COUNTIF($J$2:J296,J296)</f>
        <v>0</v>
      </c>
      <c r="Z296" s="3">
        <f>COUNTIF($Y$2:Y296,1)</f>
        <v>0</v>
      </c>
      <c r="AA296" s="3">
        <f>Tableau1[[#This Row],[Niveau]]</f>
        <v>0</v>
      </c>
      <c r="AB296" s="3">
        <v>295</v>
      </c>
      <c r="AD296" s="3">
        <f>COUNTIF($K$2:K296,K296)</f>
        <v>0</v>
      </c>
      <c r="AE296" s="3">
        <f>COUNTIF($AD$2:AD296,1)</f>
        <v>0</v>
      </c>
      <c r="AF296" s="3">
        <f>Tableau1[[#This Row],[Classe]]</f>
        <v>0</v>
      </c>
    </row>
    <row r="297" spans="1:32" x14ac:dyDescent="0.25">
      <c r="A29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97" s="133">
        <f>COUNTIF($A$2:A297,1)</f>
        <v>296</v>
      </c>
      <c r="C297" s="133">
        <v>296</v>
      </c>
      <c r="E297" s="213"/>
      <c r="F297" s="214"/>
      <c r="G297" s="215"/>
      <c r="H297" s="216"/>
      <c r="I297" s="214"/>
      <c r="J297" s="217"/>
      <c r="K297" s="216"/>
      <c r="L297" s="216"/>
      <c r="Y297" s="3">
        <f>COUNTIF($J$2:J297,J297)</f>
        <v>0</v>
      </c>
      <c r="Z297" s="3">
        <f>COUNTIF($Y$2:Y297,1)</f>
        <v>0</v>
      </c>
      <c r="AA297" s="3">
        <f>Tableau1[[#This Row],[Niveau]]</f>
        <v>0</v>
      </c>
      <c r="AB297" s="3">
        <v>296</v>
      </c>
      <c r="AD297" s="3">
        <f>COUNTIF($K$2:K297,K297)</f>
        <v>0</v>
      </c>
      <c r="AE297" s="3">
        <f>COUNTIF($AD$2:AD297,1)</f>
        <v>0</v>
      </c>
      <c r="AF297" s="3">
        <f>Tableau1[[#This Row],[Classe]]</f>
        <v>0</v>
      </c>
    </row>
    <row r="298" spans="1:32" x14ac:dyDescent="0.25">
      <c r="A29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98" s="133">
        <f>COUNTIF($A$2:A298,1)</f>
        <v>297</v>
      </c>
      <c r="C298" s="133">
        <v>297</v>
      </c>
      <c r="E298" s="213"/>
      <c r="F298" s="214"/>
      <c r="G298" s="215"/>
      <c r="H298" s="216"/>
      <c r="I298" s="214"/>
      <c r="J298" s="217"/>
      <c r="K298" s="216"/>
      <c r="L298" s="216"/>
      <c r="Y298" s="3">
        <f>COUNTIF($J$2:J298,J298)</f>
        <v>0</v>
      </c>
      <c r="Z298" s="3">
        <f>COUNTIF($Y$2:Y298,1)</f>
        <v>0</v>
      </c>
      <c r="AA298" s="3">
        <f>Tableau1[[#This Row],[Niveau]]</f>
        <v>0</v>
      </c>
      <c r="AB298" s="3">
        <v>297</v>
      </c>
      <c r="AD298" s="3">
        <f>COUNTIF($K$2:K298,K298)</f>
        <v>0</v>
      </c>
      <c r="AE298" s="3">
        <f>COUNTIF($AD$2:AD298,1)</f>
        <v>0</v>
      </c>
      <c r="AF298" s="3">
        <f>Tableau1[[#This Row],[Classe]]</f>
        <v>0</v>
      </c>
    </row>
    <row r="299" spans="1:32" x14ac:dyDescent="0.25">
      <c r="A29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299" s="133">
        <f>COUNTIF($A$2:A299,1)</f>
        <v>298</v>
      </c>
      <c r="C299" s="133">
        <v>298</v>
      </c>
      <c r="E299" s="213"/>
      <c r="F299" s="214"/>
      <c r="G299" s="215"/>
      <c r="H299" s="216"/>
      <c r="I299" s="214"/>
      <c r="J299" s="217"/>
      <c r="K299" s="216"/>
      <c r="L299" s="216"/>
      <c r="Y299" s="3">
        <f>COUNTIF($J$2:J299,J299)</f>
        <v>0</v>
      </c>
      <c r="Z299" s="3">
        <f>COUNTIF($Y$2:Y299,1)</f>
        <v>0</v>
      </c>
      <c r="AA299" s="3">
        <f>Tableau1[[#This Row],[Niveau]]</f>
        <v>0</v>
      </c>
      <c r="AB299" s="3">
        <v>298</v>
      </c>
      <c r="AD299" s="3">
        <f>COUNTIF($K$2:K299,K299)</f>
        <v>0</v>
      </c>
      <c r="AE299" s="3">
        <f>COUNTIF($AD$2:AD299,1)</f>
        <v>0</v>
      </c>
      <c r="AF299" s="3">
        <f>Tableau1[[#This Row],[Classe]]</f>
        <v>0</v>
      </c>
    </row>
    <row r="300" spans="1:32" x14ac:dyDescent="0.25">
      <c r="A30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00" s="133">
        <f>COUNTIF($A$2:A300,1)</f>
        <v>299</v>
      </c>
      <c r="C300" s="133">
        <v>299</v>
      </c>
      <c r="E300" s="213"/>
      <c r="F300" s="214"/>
      <c r="G300" s="215"/>
      <c r="H300" s="216"/>
      <c r="I300" s="214"/>
      <c r="J300" s="217"/>
      <c r="K300" s="216"/>
      <c r="L300" s="216"/>
      <c r="Y300" s="3">
        <f>COUNTIF($J$2:J300,J300)</f>
        <v>0</v>
      </c>
      <c r="Z300" s="3">
        <f>COUNTIF($Y$2:Y300,1)</f>
        <v>0</v>
      </c>
      <c r="AA300" s="3">
        <f>Tableau1[[#This Row],[Niveau]]</f>
        <v>0</v>
      </c>
      <c r="AB300" s="3">
        <v>299</v>
      </c>
      <c r="AD300" s="3">
        <f>COUNTIF($K$2:K300,K300)</f>
        <v>0</v>
      </c>
      <c r="AE300" s="3">
        <f>COUNTIF($AD$2:AD300,1)</f>
        <v>0</v>
      </c>
      <c r="AF300" s="3">
        <f>Tableau1[[#This Row],[Classe]]</f>
        <v>0</v>
      </c>
    </row>
    <row r="301" spans="1:32" x14ac:dyDescent="0.25">
      <c r="A30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01" s="133">
        <f>COUNTIF($A$2:A301,1)</f>
        <v>300</v>
      </c>
      <c r="C301" s="133">
        <v>300</v>
      </c>
      <c r="E301" s="213"/>
      <c r="F301" s="214"/>
      <c r="G301" s="215"/>
      <c r="H301" s="216"/>
      <c r="I301" s="214"/>
      <c r="J301" s="217"/>
      <c r="K301" s="216"/>
      <c r="L301" s="216"/>
      <c r="Y301" s="3">
        <f>COUNTIF($J$2:J301,J301)</f>
        <v>0</v>
      </c>
      <c r="Z301" s="3">
        <f>COUNTIF($Y$2:Y301,1)</f>
        <v>0</v>
      </c>
      <c r="AA301" s="3">
        <f>Tableau1[[#This Row],[Niveau]]</f>
        <v>0</v>
      </c>
      <c r="AB301" s="3">
        <v>300</v>
      </c>
      <c r="AD301" s="3">
        <f>COUNTIF($K$2:K301,K301)</f>
        <v>0</v>
      </c>
      <c r="AE301" s="3">
        <f>COUNTIF($AD$2:AD301,1)</f>
        <v>0</v>
      </c>
      <c r="AF301" s="3">
        <f>Tableau1[[#This Row],[Classe]]</f>
        <v>0</v>
      </c>
    </row>
    <row r="302" spans="1:32" x14ac:dyDescent="0.25">
      <c r="A30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02" s="133">
        <f>COUNTIF($A$2:A302,1)</f>
        <v>301</v>
      </c>
      <c r="C302" s="133">
        <v>301</v>
      </c>
      <c r="E302" s="213"/>
      <c r="F302" s="214"/>
      <c r="G302" s="215"/>
      <c r="H302" s="216"/>
      <c r="I302" s="214"/>
      <c r="J302" s="217"/>
      <c r="K302" s="216"/>
      <c r="L302" s="216"/>
      <c r="Y302" s="3">
        <f>COUNTIF($J$2:J302,J302)</f>
        <v>0</v>
      </c>
      <c r="Z302" s="3">
        <f>COUNTIF($Y$2:Y302,1)</f>
        <v>0</v>
      </c>
      <c r="AA302" s="3">
        <f>Tableau1[[#This Row],[Niveau]]</f>
        <v>0</v>
      </c>
      <c r="AB302" s="3">
        <v>301</v>
      </c>
      <c r="AD302" s="3">
        <f>COUNTIF($K$2:K302,K302)</f>
        <v>0</v>
      </c>
      <c r="AE302" s="3">
        <f>COUNTIF($AD$2:AD302,1)</f>
        <v>0</v>
      </c>
      <c r="AF302" s="3">
        <f>Tableau1[[#This Row],[Classe]]</f>
        <v>0</v>
      </c>
    </row>
    <row r="303" spans="1:32" x14ac:dyDescent="0.25">
      <c r="A30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03" s="133">
        <f>COUNTIF($A$2:A303,1)</f>
        <v>302</v>
      </c>
      <c r="C303" s="133">
        <v>302</v>
      </c>
      <c r="E303" s="213"/>
      <c r="F303" s="214"/>
      <c r="G303" s="215"/>
      <c r="H303" s="216"/>
      <c r="I303" s="214"/>
      <c r="J303" s="217"/>
      <c r="K303" s="216"/>
      <c r="L303" s="216"/>
      <c r="Y303" s="3">
        <f>COUNTIF($J$2:J303,J303)</f>
        <v>0</v>
      </c>
      <c r="Z303" s="3">
        <f>COUNTIF($Y$2:Y303,1)</f>
        <v>0</v>
      </c>
      <c r="AA303" s="3">
        <f>Tableau1[[#This Row],[Niveau]]</f>
        <v>0</v>
      </c>
      <c r="AB303" s="3">
        <v>302</v>
      </c>
      <c r="AD303" s="3">
        <f>COUNTIF($K$2:K303,K303)</f>
        <v>0</v>
      </c>
      <c r="AE303" s="3">
        <f>COUNTIF($AD$2:AD303,1)</f>
        <v>0</v>
      </c>
      <c r="AF303" s="3">
        <f>Tableau1[[#This Row],[Classe]]</f>
        <v>0</v>
      </c>
    </row>
    <row r="304" spans="1:32" x14ac:dyDescent="0.25">
      <c r="A30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04" s="133">
        <f>COUNTIF($A$2:A304,1)</f>
        <v>303</v>
      </c>
      <c r="C304" s="133">
        <v>303</v>
      </c>
      <c r="E304" s="213"/>
      <c r="F304" s="214"/>
      <c r="G304" s="215"/>
      <c r="H304" s="216"/>
      <c r="I304" s="214"/>
      <c r="J304" s="217"/>
      <c r="K304" s="216"/>
      <c r="L304" s="216"/>
      <c r="Y304" s="3">
        <f>COUNTIF($J$2:J304,J304)</f>
        <v>0</v>
      </c>
      <c r="Z304" s="3">
        <f>COUNTIF($Y$2:Y304,1)</f>
        <v>0</v>
      </c>
      <c r="AA304" s="3">
        <f>Tableau1[[#This Row],[Niveau]]</f>
        <v>0</v>
      </c>
      <c r="AB304" s="3">
        <v>303</v>
      </c>
      <c r="AD304" s="3">
        <f>COUNTIF($K$2:K304,K304)</f>
        <v>0</v>
      </c>
      <c r="AE304" s="3">
        <f>COUNTIF($AD$2:AD304,1)</f>
        <v>0</v>
      </c>
      <c r="AF304" s="3">
        <f>Tableau1[[#This Row],[Classe]]</f>
        <v>0</v>
      </c>
    </row>
    <row r="305" spans="1:32" x14ac:dyDescent="0.25">
      <c r="A30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05" s="133">
        <f>COUNTIF($A$2:A305,1)</f>
        <v>304</v>
      </c>
      <c r="C305" s="133">
        <v>304</v>
      </c>
      <c r="E305" s="213"/>
      <c r="F305" s="214"/>
      <c r="G305" s="215"/>
      <c r="H305" s="216"/>
      <c r="I305" s="214"/>
      <c r="J305" s="217"/>
      <c r="K305" s="216"/>
      <c r="L305" s="216"/>
      <c r="Y305" s="3">
        <f>COUNTIF($J$2:J305,J305)</f>
        <v>0</v>
      </c>
      <c r="Z305" s="3">
        <f>COUNTIF($Y$2:Y305,1)</f>
        <v>0</v>
      </c>
      <c r="AA305" s="3">
        <f>Tableau1[[#This Row],[Niveau]]</f>
        <v>0</v>
      </c>
      <c r="AB305" s="3">
        <v>304</v>
      </c>
      <c r="AD305" s="3">
        <f>COUNTIF($K$2:K305,K305)</f>
        <v>0</v>
      </c>
      <c r="AE305" s="3">
        <f>COUNTIF($AD$2:AD305,1)</f>
        <v>0</v>
      </c>
      <c r="AF305" s="3">
        <f>Tableau1[[#This Row],[Classe]]</f>
        <v>0</v>
      </c>
    </row>
    <row r="306" spans="1:32" x14ac:dyDescent="0.25">
      <c r="A30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06" s="133">
        <f>COUNTIF($A$2:A306,1)</f>
        <v>305</v>
      </c>
      <c r="C306" s="133">
        <v>305</v>
      </c>
      <c r="E306" s="213"/>
      <c r="F306" s="214"/>
      <c r="G306" s="215"/>
      <c r="H306" s="216"/>
      <c r="I306" s="214"/>
      <c r="J306" s="217"/>
      <c r="K306" s="216"/>
      <c r="L306" s="216"/>
      <c r="Y306" s="3">
        <f>COUNTIF($J$2:J306,J306)</f>
        <v>0</v>
      </c>
      <c r="Z306" s="3">
        <f>COUNTIF($Y$2:Y306,1)</f>
        <v>0</v>
      </c>
      <c r="AA306" s="3">
        <f>Tableau1[[#This Row],[Niveau]]</f>
        <v>0</v>
      </c>
      <c r="AB306" s="3">
        <v>305</v>
      </c>
      <c r="AD306" s="3">
        <f>COUNTIF($K$2:K306,K306)</f>
        <v>0</v>
      </c>
      <c r="AE306" s="3">
        <f>COUNTIF($AD$2:AD306,1)</f>
        <v>0</v>
      </c>
      <c r="AF306" s="3">
        <f>Tableau1[[#This Row],[Classe]]</f>
        <v>0</v>
      </c>
    </row>
    <row r="307" spans="1:32" x14ac:dyDescent="0.25">
      <c r="A30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07" s="133">
        <f>COUNTIF($A$2:A307,1)</f>
        <v>306</v>
      </c>
      <c r="C307" s="133">
        <v>306</v>
      </c>
      <c r="E307" s="213"/>
      <c r="F307" s="214"/>
      <c r="G307" s="215"/>
      <c r="H307" s="216"/>
      <c r="I307" s="214"/>
      <c r="J307" s="217"/>
      <c r="K307" s="216"/>
      <c r="L307" s="216"/>
      <c r="Y307" s="3">
        <f>COUNTIF($J$2:J307,J307)</f>
        <v>0</v>
      </c>
      <c r="Z307" s="3">
        <f>COUNTIF($Y$2:Y307,1)</f>
        <v>0</v>
      </c>
      <c r="AA307" s="3">
        <f>Tableau1[[#This Row],[Niveau]]</f>
        <v>0</v>
      </c>
      <c r="AB307" s="3">
        <v>306</v>
      </c>
      <c r="AD307" s="3">
        <f>COUNTIF($K$2:K307,K307)</f>
        <v>0</v>
      </c>
      <c r="AE307" s="3">
        <f>COUNTIF($AD$2:AD307,1)</f>
        <v>0</v>
      </c>
      <c r="AF307" s="3">
        <f>Tableau1[[#This Row],[Classe]]</f>
        <v>0</v>
      </c>
    </row>
    <row r="308" spans="1:32" x14ac:dyDescent="0.25">
      <c r="A30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08" s="133">
        <f>COUNTIF($A$2:A308,1)</f>
        <v>307</v>
      </c>
      <c r="C308" s="133">
        <v>307</v>
      </c>
      <c r="E308" s="213"/>
      <c r="F308" s="214"/>
      <c r="G308" s="215"/>
      <c r="H308" s="216"/>
      <c r="I308" s="214"/>
      <c r="J308" s="217"/>
      <c r="K308" s="216"/>
      <c r="L308" s="216"/>
      <c r="Y308" s="3">
        <f>COUNTIF($J$2:J308,J308)</f>
        <v>0</v>
      </c>
      <c r="Z308" s="3">
        <f>COUNTIF($Y$2:Y308,1)</f>
        <v>0</v>
      </c>
      <c r="AA308" s="3">
        <f>Tableau1[[#This Row],[Niveau]]</f>
        <v>0</v>
      </c>
      <c r="AB308" s="3">
        <v>307</v>
      </c>
      <c r="AD308" s="3">
        <f>COUNTIF($K$2:K308,K308)</f>
        <v>0</v>
      </c>
      <c r="AE308" s="3">
        <f>COUNTIF($AD$2:AD308,1)</f>
        <v>0</v>
      </c>
      <c r="AF308" s="3">
        <f>Tableau1[[#This Row],[Classe]]</f>
        <v>0</v>
      </c>
    </row>
    <row r="309" spans="1:32" x14ac:dyDescent="0.25">
      <c r="A30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09" s="133">
        <f>COUNTIF($A$2:A309,1)</f>
        <v>308</v>
      </c>
      <c r="C309" s="133">
        <v>308</v>
      </c>
      <c r="E309" s="213"/>
      <c r="F309" s="214"/>
      <c r="G309" s="215"/>
      <c r="H309" s="216"/>
      <c r="I309" s="214"/>
      <c r="J309" s="217"/>
      <c r="K309" s="216"/>
      <c r="L309" s="216"/>
      <c r="Y309" s="3">
        <f>COUNTIF($J$2:J309,J309)</f>
        <v>0</v>
      </c>
      <c r="Z309" s="3">
        <f>COUNTIF($Y$2:Y309,1)</f>
        <v>0</v>
      </c>
      <c r="AA309" s="3">
        <f>Tableau1[[#This Row],[Niveau]]</f>
        <v>0</v>
      </c>
      <c r="AB309" s="3">
        <v>308</v>
      </c>
      <c r="AD309" s="3">
        <f>COUNTIF($K$2:K309,K309)</f>
        <v>0</v>
      </c>
      <c r="AE309" s="3">
        <f>COUNTIF($AD$2:AD309,1)</f>
        <v>0</v>
      </c>
      <c r="AF309" s="3">
        <f>Tableau1[[#This Row],[Classe]]</f>
        <v>0</v>
      </c>
    </row>
    <row r="310" spans="1:32" x14ac:dyDescent="0.25">
      <c r="A31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10" s="133">
        <f>COUNTIF($A$2:A310,1)</f>
        <v>309</v>
      </c>
      <c r="C310" s="133">
        <v>309</v>
      </c>
      <c r="E310" s="213"/>
      <c r="F310" s="214"/>
      <c r="G310" s="215"/>
      <c r="H310" s="216"/>
      <c r="I310" s="214"/>
      <c r="J310" s="217"/>
      <c r="K310" s="216"/>
      <c r="L310" s="216"/>
      <c r="Y310" s="3">
        <f>COUNTIF($J$2:J310,J310)</f>
        <v>0</v>
      </c>
      <c r="Z310" s="3">
        <f>COUNTIF($Y$2:Y310,1)</f>
        <v>0</v>
      </c>
      <c r="AA310" s="3">
        <f>Tableau1[[#This Row],[Niveau]]</f>
        <v>0</v>
      </c>
      <c r="AB310" s="3">
        <v>309</v>
      </c>
      <c r="AD310" s="3">
        <f>COUNTIF($K$2:K310,K310)</f>
        <v>0</v>
      </c>
      <c r="AE310" s="3">
        <f>COUNTIF($AD$2:AD310,1)</f>
        <v>0</v>
      </c>
      <c r="AF310" s="3">
        <f>Tableau1[[#This Row],[Classe]]</f>
        <v>0</v>
      </c>
    </row>
    <row r="311" spans="1:32" x14ac:dyDescent="0.25">
      <c r="A31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11" s="133">
        <f>COUNTIF($A$2:A311,1)</f>
        <v>310</v>
      </c>
      <c r="C311" s="133">
        <v>310</v>
      </c>
      <c r="E311" s="213"/>
      <c r="F311" s="214"/>
      <c r="G311" s="215"/>
      <c r="H311" s="216"/>
      <c r="I311" s="214"/>
      <c r="J311" s="217"/>
      <c r="K311" s="216"/>
      <c r="L311" s="216"/>
      <c r="Y311" s="3">
        <f>COUNTIF($J$2:J311,J311)</f>
        <v>0</v>
      </c>
      <c r="Z311" s="3">
        <f>COUNTIF($Y$2:Y311,1)</f>
        <v>0</v>
      </c>
      <c r="AA311" s="3">
        <f>Tableau1[[#This Row],[Niveau]]</f>
        <v>0</v>
      </c>
      <c r="AB311" s="3">
        <v>310</v>
      </c>
      <c r="AD311" s="3">
        <f>COUNTIF($K$2:K311,K311)</f>
        <v>0</v>
      </c>
      <c r="AE311" s="3">
        <f>COUNTIF($AD$2:AD311,1)</f>
        <v>0</v>
      </c>
      <c r="AF311" s="3">
        <f>Tableau1[[#This Row],[Classe]]</f>
        <v>0</v>
      </c>
    </row>
    <row r="312" spans="1:32" x14ac:dyDescent="0.25">
      <c r="A31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12" s="133">
        <f>COUNTIF($A$2:A312,1)</f>
        <v>311</v>
      </c>
      <c r="C312" s="133">
        <v>311</v>
      </c>
      <c r="E312" s="213"/>
      <c r="F312" s="214"/>
      <c r="G312" s="215"/>
      <c r="H312" s="216"/>
      <c r="I312" s="214"/>
      <c r="J312" s="217"/>
      <c r="K312" s="216"/>
      <c r="L312" s="216"/>
      <c r="Y312" s="3">
        <f>COUNTIF($J$2:J312,J312)</f>
        <v>0</v>
      </c>
      <c r="Z312" s="3">
        <f>COUNTIF($Y$2:Y312,1)</f>
        <v>0</v>
      </c>
      <c r="AA312" s="3">
        <f>Tableau1[[#This Row],[Niveau]]</f>
        <v>0</v>
      </c>
      <c r="AB312" s="3">
        <v>311</v>
      </c>
      <c r="AD312" s="3">
        <f>COUNTIF($K$2:K312,K312)</f>
        <v>0</v>
      </c>
      <c r="AE312" s="3">
        <f>COUNTIF($AD$2:AD312,1)</f>
        <v>0</v>
      </c>
      <c r="AF312" s="3">
        <f>Tableau1[[#This Row],[Classe]]</f>
        <v>0</v>
      </c>
    </row>
    <row r="313" spans="1:32" x14ac:dyDescent="0.25">
      <c r="A31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13" s="133">
        <f>COUNTIF($A$2:A313,1)</f>
        <v>312</v>
      </c>
      <c r="C313" s="133">
        <v>312</v>
      </c>
      <c r="E313" s="213"/>
      <c r="F313" s="214"/>
      <c r="G313" s="215"/>
      <c r="H313" s="216"/>
      <c r="I313" s="214"/>
      <c r="J313" s="217"/>
      <c r="K313" s="216"/>
      <c r="L313" s="216"/>
      <c r="Y313" s="3">
        <f>COUNTIF($J$2:J313,J313)</f>
        <v>0</v>
      </c>
      <c r="Z313" s="3">
        <f>COUNTIF($Y$2:Y313,1)</f>
        <v>0</v>
      </c>
      <c r="AA313" s="3">
        <f>Tableau1[[#This Row],[Niveau]]</f>
        <v>0</v>
      </c>
      <c r="AB313" s="3">
        <v>312</v>
      </c>
      <c r="AD313" s="3">
        <f>COUNTIF($K$2:K313,K313)</f>
        <v>0</v>
      </c>
      <c r="AE313" s="3">
        <f>COUNTIF($AD$2:AD313,1)</f>
        <v>0</v>
      </c>
      <c r="AF313" s="3">
        <f>Tableau1[[#This Row],[Classe]]</f>
        <v>0</v>
      </c>
    </row>
    <row r="314" spans="1:32" x14ac:dyDescent="0.25">
      <c r="A31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14" s="133">
        <f>COUNTIF($A$2:A314,1)</f>
        <v>313</v>
      </c>
      <c r="C314" s="133">
        <v>313</v>
      </c>
      <c r="E314" s="213"/>
      <c r="F314" s="214"/>
      <c r="G314" s="215"/>
      <c r="H314" s="216"/>
      <c r="I314" s="214"/>
      <c r="J314" s="217"/>
      <c r="K314" s="216"/>
      <c r="L314" s="216"/>
      <c r="Y314" s="3">
        <f>COUNTIF($J$2:J314,J314)</f>
        <v>0</v>
      </c>
      <c r="Z314" s="3">
        <f>COUNTIF($Y$2:Y314,1)</f>
        <v>0</v>
      </c>
      <c r="AA314" s="3">
        <f>Tableau1[[#This Row],[Niveau]]</f>
        <v>0</v>
      </c>
      <c r="AB314" s="3">
        <v>313</v>
      </c>
      <c r="AD314" s="3">
        <f>COUNTIF($K$2:K314,K314)</f>
        <v>0</v>
      </c>
      <c r="AE314" s="3">
        <f>COUNTIF($AD$2:AD314,1)</f>
        <v>0</v>
      </c>
      <c r="AF314" s="3">
        <f>Tableau1[[#This Row],[Classe]]</f>
        <v>0</v>
      </c>
    </row>
    <row r="315" spans="1:32" x14ac:dyDescent="0.25">
      <c r="A31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15" s="133">
        <f>COUNTIF($A$2:A315,1)</f>
        <v>314</v>
      </c>
      <c r="C315" s="133">
        <v>314</v>
      </c>
      <c r="E315" s="213"/>
      <c r="F315" s="214"/>
      <c r="G315" s="215"/>
      <c r="H315" s="216"/>
      <c r="I315" s="214"/>
      <c r="J315" s="217"/>
      <c r="K315" s="216"/>
      <c r="L315" s="216"/>
      <c r="Y315" s="3">
        <f>COUNTIF($J$2:J315,J315)</f>
        <v>0</v>
      </c>
      <c r="Z315" s="3">
        <f>COUNTIF($Y$2:Y315,1)</f>
        <v>0</v>
      </c>
      <c r="AA315" s="3">
        <f>Tableau1[[#This Row],[Niveau]]</f>
        <v>0</v>
      </c>
      <c r="AB315" s="3">
        <v>314</v>
      </c>
      <c r="AD315" s="3">
        <f>COUNTIF($K$2:K315,K315)</f>
        <v>0</v>
      </c>
      <c r="AE315" s="3">
        <f>COUNTIF($AD$2:AD315,1)</f>
        <v>0</v>
      </c>
      <c r="AF315" s="3">
        <f>Tableau1[[#This Row],[Classe]]</f>
        <v>0</v>
      </c>
    </row>
    <row r="316" spans="1:32" x14ac:dyDescent="0.25">
      <c r="A31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16" s="133">
        <f>COUNTIF($A$2:A316,1)</f>
        <v>315</v>
      </c>
      <c r="C316" s="133">
        <v>315</v>
      </c>
      <c r="E316" s="213"/>
      <c r="F316" s="214"/>
      <c r="G316" s="215"/>
      <c r="H316" s="216"/>
      <c r="I316" s="214"/>
      <c r="J316" s="217"/>
      <c r="K316" s="216"/>
      <c r="L316" s="216"/>
      <c r="Y316" s="3">
        <f>COUNTIF($J$2:J316,J316)</f>
        <v>0</v>
      </c>
      <c r="Z316" s="3">
        <f>COUNTIF($Y$2:Y316,1)</f>
        <v>0</v>
      </c>
      <c r="AA316" s="3">
        <f>Tableau1[[#This Row],[Niveau]]</f>
        <v>0</v>
      </c>
      <c r="AB316" s="3">
        <v>315</v>
      </c>
      <c r="AD316" s="3">
        <f>COUNTIF($K$2:K316,K316)</f>
        <v>0</v>
      </c>
      <c r="AE316" s="3">
        <f>COUNTIF($AD$2:AD316,1)</f>
        <v>0</v>
      </c>
      <c r="AF316" s="3">
        <f>Tableau1[[#This Row],[Classe]]</f>
        <v>0</v>
      </c>
    </row>
    <row r="317" spans="1:32" x14ac:dyDescent="0.25">
      <c r="A31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17" s="133">
        <f>COUNTIF($A$2:A317,1)</f>
        <v>316</v>
      </c>
      <c r="C317" s="133">
        <v>316</v>
      </c>
      <c r="E317" s="213"/>
      <c r="F317" s="214"/>
      <c r="G317" s="215"/>
      <c r="H317" s="216"/>
      <c r="I317" s="214"/>
      <c r="J317" s="217"/>
      <c r="K317" s="216"/>
      <c r="L317" s="216"/>
      <c r="Y317" s="3">
        <f>COUNTIF($J$2:J317,J317)</f>
        <v>0</v>
      </c>
      <c r="Z317" s="3">
        <f>COUNTIF($Y$2:Y317,1)</f>
        <v>0</v>
      </c>
      <c r="AA317" s="3">
        <f>Tableau1[[#This Row],[Niveau]]</f>
        <v>0</v>
      </c>
      <c r="AB317" s="3">
        <v>316</v>
      </c>
      <c r="AD317" s="3">
        <f>COUNTIF($K$2:K317,K317)</f>
        <v>0</v>
      </c>
      <c r="AE317" s="3">
        <f>COUNTIF($AD$2:AD317,1)</f>
        <v>0</v>
      </c>
      <c r="AF317" s="3">
        <f>Tableau1[[#This Row],[Classe]]</f>
        <v>0</v>
      </c>
    </row>
    <row r="318" spans="1:32" x14ac:dyDescent="0.25">
      <c r="A31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18" s="133">
        <f>COUNTIF($A$2:A318,1)</f>
        <v>317</v>
      </c>
      <c r="C318" s="133">
        <v>317</v>
      </c>
      <c r="E318" s="213"/>
      <c r="F318" s="214"/>
      <c r="G318" s="215"/>
      <c r="H318" s="216"/>
      <c r="I318" s="214"/>
      <c r="J318" s="217"/>
      <c r="K318" s="216"/>
      <c r="L318" s="216"/>
      <c r="Y318" s="3">
        <f>COUNTIF($J$2:J318,J318)</f>
        <v>0</v>
      </c>
      <c r="Z318" s="3">
        <f>COUNTIF($Y$2:Y318,1)</f>
        <v>0</v>
      </c>
      <c r="AA318" s="3">
        <f>Tableau1[[#This Row],[Niveau]]</f>
        <v>0</v>
      </c>
      <c r="AB318" s="3">
        <v>317</v>
      </c>
      <c r="AD318" s="3">
        <f>COUNTIF($K$2:K318,K318)</f>
        <v>0</v>
      </c>
      <c r="AE318" s="3">
        <f>COUNTIF($AD$2:AD318,1)</f>
        <v>0</v>
      </c>
      <c r="AF318" s="3">
        <f>Tableau1[[#This Row],[Classe]]</f>
        <v>0</v>
      </c>
    </row>
    <row r="319" spans="1:32" x14ac:dyDescent="0.25">
      <c r="A31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19" s="133">
        <f>COUNTIF($A$2:A319,1)</f>
        <v>318</v>
      </c>
      <c r="C319" s="133">
        <v>318</v>
      </c>
      <c r="E319" s="213"/>
      <c r="F319" s="214"/>
      <c r="G319" s="215"/>
      <c r="H319" s="216"/>
      <c r="I319" s="214"/>
      <c r="J319" s="217"/>
      <c r="K319" s="216"/>
      <c r="L319" s="216"/>
      <c r="Y319" s="3">
        <f>COUNTIF($J$2:J319,J319)</f>
        <v>0</v>
      </c>
      <c r="Z319" s="3">
        <f>COUNTIF($Y$2:Y319,1)</f>
        <v>0</v>
      </c>
      <c r="AA319" s="3">
        <f>Tableau1[[#This Row],[Niveau]]</f>
        <v>0</v>
      </c>
      <c r="AB319" s="3">
        <v>318</v>
      </c>
      <c r="AD319" s="3">
        <f>COUNTIF($K$2:K319,K319)</f>
        <v>0</v>
      </c>
      <c r="AE319" s="3">
        <f>COUNTIF($AD$2:AD319,1)</f>
        <v>0</v>
      </c>
      <c r="AF319" s="3">
        <f>Tableau1[[#This Row],[Classe]]</f>
        <v>0</v>
      </c>
    </row>
    <row r="320" spans="1:32" x14ac:dyDescent="0.25">
      <c r="A32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20" s="133">
        <f>COUNTIF($A$2:A320,1)</f>
        <v>319</v>
      </c>
      <c r="C320" s="133">
        <v>319</v>
      </c>
      <c r="E320" s="213"/>
      <c r="F320" s="214"/>
      <c r="G320" s="215"/>
      <c r="H320" s="216"/>
      <c r="I320" s="214"/>
      <c r="J320" s="217"/>
      <c r="K320" s="216"/>
      <c r="L320" s="216"/>
      <c r="Y320" s="3">
        <f>COUNTIF($J$2:J320,J320)</f>
        <v>0</v>
      </c>
      <c r="Z320" s="3">
        <f>COUNTIF($Y$2:Y320,1)</f>
        <v>0</v>
      </c>
      <c r="AA320" s="3">
        <f>Tableau1[[#This Row],[Niveau]]</f>
        <v>0</v>
      </c>
      <c r="AB320" s="3">
        <v>319</v>
      </c>
      <c r="AD320" s="3">
        <f>COUNTIF($K$2:K320,K320)</f>
        <v>0</v>
      </c>
      <c r="AE320" s="3">
        <f>COUNTIF($AD$2:AD320,1)</f>
        <v>0</v>
      </c>
      <c r="AF320" s="3">
        <f>Tableau1[[#This Row],[Classe]]</f>
        <v>0</v>
      </c>
    </row>
    <row r="321" spans="1:32" x14ac:dyDescent="0.25">
      <c r="A32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21" s="133">
        <f>COUNTIF($A$2:A321,1)</f>
        <v>320</v>
      </c>
      <c r="C321" s="133">
        <v>320</v>
      </c>
      <c r="E321" s="213"/>
      <c r="F321" s="214"/>
      <c r="G321" s="215"/>
      <c r="H321" s="216"/>
      <c r="I321" s="214"/>
      <c r="J321" s="217"/>
      <c r="K321" s="216"/>
      <c r="L321" s="216"/>
      <c r="Y321" s="3">
        <f>COUNTIF($J$2:J321,J321)</f>
        <v>0</v>
      </c>
      <c r="Z321" s="3">
        <f>COUNTIF($Y$2:Y321,1)</f>
        <v>0</v>
      </c>
      <c r="AA321" s="3">
        <f>Tableau1[[#This Row],[Niveau]]</f>
        <v>0</v>
      </c>
      <c r="AB321" s="3">
        <v>320</v>
      </c>
      <c r="AD321" s="3">
        <f>COUNTIF($K$2:K321,K321)</f>
        <v>0</v>
      </c>
      <c r="AE321" s="3">
        <f>COUNTIF($AD$2:AD321,1)</f>
        <v>0</v>
      </c>
      <c r="AF321" s="3">
        <f>Tableau1[[#This Row],[Classe]]</f>
        <v>0</v>
      </c>
    </row>
    <row r="322" spans="1:32" x14ac:dyDescent="0.25">
      <c r="A32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22" s="133">
        <f>COUNTIF($A$2:A322,1)</f>
        <v>321</v>
      </c>
      <c r="C322" s="133">
        <v>321</v>
      </c>
      <c r="E322" s="213"/>
      <c r="F322" s="214"/>
      <c r="G322" s="215"/>
      <c r="H322" s="216"/>
      <c r="I322" s="214"/>
      <c r="J322" s="217"/>
      <c r="K322" s="216"/>
      <c r="L322" s="216"/>
      <c r="Y322" s="3">
        <f>COUNTIF($J$2:J322,J322)</f>
        <v>0</v>
      </c>
      <c r="Z322" s="3">
        <f>COUNTIF($Y$2:Y322,1)</f>
        <v>0</v>
      </c>
      <c r="AA322" s="3">
        <f>Tableau1[[#This Row],[Niveau]]</f>
        <v>0</v>
      </c>
      <c r="AB322" s="3">
        <v>321</v>
      </c>
      <c r="AD322" s="3">
        <f>COUNTIF($K$2:K322,K322)</f>
        <v>0</v>
      </c>
      <c r="AE322" s="3">
        <f>COUNTIF($AD$2:AD322,1)</f>
        <v>0</v>
      </c>
      <c r="AF322" s="3">
        <f>Tableau1[[#This Row],[Classe]]</f>
        <v>0</v>
      </c>
    </row>
    <row r="323" spans="1:32" x14ac:dyDescent="0.25">
      <c r="A32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23" s="133">
        <f>COUNTIF($A$2:A323,1)</f>
        <v>322</v>
      </c>
      <c r="C323" s="133">
        <v>322</v>
      </c>
      <c r="E323" s="213"/>
      <c r="F323" s="214"/>
      <c r="G323" s="215"/>
      <c r="H323" s="216"/>
      <c r="I323" s="214"/>
      <c r="J323" s="217"/>
      <c r="K323" s="216"/>
      <c r="L323" s="216"/>
      <c r="Y323" s="3">
        <f>COUNTIF($J$2:J323,J323)</f>
        <v>0</v>
      </c>
      <c r="Z323" s="3">
        <f>COUNTIF($Y$2:Y323,1)</f>
        <v>0</v>
      </c>
      <c r="AA323" s="3">
        <f>Tableau1[[#This Row],[Niveau]]</f>
        <v>0</v>
      </c>
      <c r="AB323" s="3">
        <v>322</v>
      </c>
      <c r="AD323" s="3">
        <f>COUNTIF($K$2:K323,K323)</f>
        <v>0</v>
      </c>
      <c r="AE323" s="3">
        <f>COUNTIF($AD$2:AD323,1)</f>
        <v>0</v>
      </c>
      <c r="AF323" s="3">
        <f>Tableau1[[#This Row],[Classe]]</f>
        <v>0</v>
      </c>
    </row>
    <row r="324" spans="1:32" x14ac:dyDescent="0.25">
      <c r="A32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24" s="133">
        <f>COUNTIF($A$2:A324,1)</f>
        <v>323</v>
      </c>
      <c r="C324" s="133">
        <v>323</v>
      </c>
      <c r="E324" s="213"/>
      <c r="F324" s="214"/>
      <c r="G324" s="215"/>
      <c r="H324" s="216"/>
      <c r="I324" s="214"/>
      <c r="J324" s="217"/>
      <c r="K324" s="216"/>
      <c r="L324" s="216"/>
      <c r="Y324" s="3">
        <f>COUNTIF($J$2:J324,J324)</f>
        <v>0</v>
      </c>
      <c r="Z324" s="3">
        <f>COUNTIF($Y$2:Y324,1)</f>
        <v>0</v>
      </c>
      <c r="AA324" s="3">
        <f>Tableau1[[#This Row],[Niveau]]</f>
        <v>0</v>
      </c>
      <c r="AB324" s="3">
        <v>323</v>
      </c>
      <c r="AD324" s="3">
        <f>COUNTIF($K$2:K324,K324)</f>
        <v>0</v>
      </c>
      <c r="AE324" s="3">
        <f>COUNTIF($AD$2:AD324,1)</f>
        <v>0</v>
      </c>
      <c r="AF324" s="3">
        <f>Tableau1[[#This Row],[Classe]]</f>
        <v>0</v>
      </c>
    </row>
    <row r="325" spans="1:32" x14ac:dyDescent="0.25">
      <c r="A32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25" s="133">
        <f>COUNTIF($A$2:A325,1)</f>
        <v>324</v>
      </c>
      <c r="C325" s="133">
        <v>324</v>
      </c>
      <c r="E325" s="213"/>
      <c r="F325" s="214"/>
      <c r="G325" s="215"/>
      <c r="H325" s="216"/>
      <c r="I325" s="214"/>
      <c r="J325" s="217"/>
      <c r="K325" s="216"/>
      <c r="L325" s="216"/>
      <c r="Y325" s="3">
        <f>COUNTIF($J$2:J325,J325)</f>
        <v>0</v>
      </c>
      <c r="Z325" s="3">
        <f>COUNTIF($Y$2:Y325,1)</f>
        <v>0</v>
      </c>
      <c r="AA325" s="3">
        <f>Tableau1[[#This Row],[Niveau]]</f>
        <v>0</v>
      </c>
      <c r="AB325" s="3">
        <v>324</v>
      </c>
      <c r="AD325" s="3">
        <f>COUNTIF($K$2:K325,K325)</f>
        <v>0</v>
      </c>
      <c r="AE325" s="3">
        <f>COUNTIF($AD$2:AD325,1)</f>
        <v>0</v>
      </c>
      <c r="AF325" s="3">
        <f>Tableau1[[#This Row],[Classe]]</f>
        <v>0</v>
      </c>
    </row>
    <row r="326" spans="1:32" x14ac:dyDescent="0.25">
      <c r="A32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26" s="133">
        <f>COUNTIF($A$2:A326,1)</f>
        <v>325</v>
      </c>
      <c r="C326" s="133">
        <v>325</v>
      </c>
      <c r="E326" s="213"/>
      <c r="F326" s="214"/>
      <c r="G326" s="215"/>
      <c r="H326" s="216"/>
      <c r="I326" s="214"/>
      <c r="J326" s="217"/>
      <c r="K326" s="216"/>
      <c r="L326" s="216"/>
      <c r="Y326" s="3">
        <f>COUNTIF($J$2:J326,J326)</f>
        <v>0</v>
      </c>
      <c r="Z326" s="3">
        <f>COUNTIF($Y$2:Y326,1)</f>
        <v>0</v>
      </c>
      <c r="AA326" s="3">
        <f>Tableau1[[#This Row],[Niveau]]</f>
        <v>0</v>
      </c>
      <c r="AB326" s="3">
        <v>325</v>
      </c>
      <c r="AD326" s="3">
        <f>COUNTIF($K$2:K326,K326)</f>
        <v>0</v>
      </c>
      <c r="AE326" s="3">
        <f>COUNTIF($AD$2:AD326,1)</f>
        <v>0</v>
      </c>
      <c r="AF326" s="3">
        <f>Tableau1[[#This Row],[Classe]]</f>
        <v>0</v>
      </c>
    </row>
    <row r="327" spans="1:32" x14ac:dyDescent="0.25">
      <c r="A32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27" s="133">
        <f>COUNTIF($A$2:A327,1)</f>
        <v>326</v>
      </c>
      <c r="C327" s="133">
        <v>326</v>
      </c>
      <c r="E327" s="213"/>
      <c r="F327" s="214"/>
      <c r="G327" s="215"/>
      <c r="H327" s="216"/>
      <c r="I327" s="214"/>
      <c r="J327" s="217"/>
      <c r="K327" s="216"/>
      <c r="L327" s="216"/>
      <c r="Y327" s="3">
        <f>COUNTIF($J$2:J327,J327)</f>
        <v>0</v>
      </c>
      <c r="Z327" s="3">
        <f>COUNTIF($Y$2:Y327,1)</f>
        <v>0</v>
      </c>
      <c r="AA327" s="3">
        <f>Tableau1[[#This Row],[Niveau]]</f>
        <v>0</v>
      </c>
      <c r="AB327" s="3">
        <v>326</v>
      </c>
      <c r="AD327" s="3">
        <f>COUNTIF($K$2:K327,K327)</f>
        <v>0</v>
      </c>
      <c r="AE327" s="3">
        <f>COUNTIF($AD$2:AD327,1)</f>
        <v>0</v>
      </c>
      <c r="AF327" s="3">
        <f>Tableau1[[#This Row],[Classe]]</f>
        <v>0</v>
      </c>
    </row>
    <row r="328" spans="1:32" x14ac:dyDescent="0.25">
      <c r="A32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28" s="133">
        <f>COUNTIF($A$2:A328,1)</f>
        <v>327</v>
      </c>
      <c r="C328" s="133">
        <v>327</v>
      </c>
      <c r="E328" s="213"/>
      <c r="F328" s="214"/>
      <c r="G328" s="215"/>
      <c r="H328" s="216"/>
      <c r="I328" s="214"/>
      <c r="J328" s="217"/>
      <c r="K328" s="216"/>
      <c r="L328" s="216"/>
      <c r="Y328" s="3">
        <f>COUNTIF($J$2:J328,J328)</f>
        <v>0</v>
      </c>
      <c r="Z328" s="3">
        <f>COUNTIF($Y$2:Y328,1)</f>
        <v>0</v>
      </c>
      <c r="AA328" s="3">
        <f>Tableau1[[#This Row],[Niveau]]</f>
        <v>0</v>
      </c>
      <c r="AB328" s="3">
        <v>327</v>
      </c>
      <c r="AD328" s="3">
        <f>COUNTIF($K$2:K328,K328)</f>
        <v>0</v>
      </c>
      <c r="AE328" s="3">
        <f>COUNTIF($AD$2:AD328,1)</f>
        <v>0</v>
      </c>
      <c r="AF328" s="3">
        <f>Tableau1[[#This Row],[Classe]]</f>
        <v>0</v>
      </c>
    </row>
    <row r="329" spans="1:32" x14ac:dyDescent="0.25">
      <c r="A32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29" s="133">
        <f>COUNTIF($A$2:A329,1)</f>
        <v>328</v>
      </c>
      <c r="C329" s="133">
        <v>328</v>
      </c>
      <c r="E329" s="213"/>
      <c r="F329" s="214"/>
      <c r="G329" s="215"/>
      <c r="H329" s="216"/>
      <c r="I329" s="214"/>
      <c r="J329" s="217"/>
      <c r="K329" s="216"/>
      <c r="L329" s="216"/>
      <c r="Y329" s="3">
        <f>COUNTIF($J$2:J329,J329)</f>
        <v>0</v>
      </c>
      <c r="Z329" s="3">
        <f>COUNTIF($Y$2:Y329,1)</f>
        <v>0</v>
      </c>
      <c r="AA329" s="3">
        <f>Tableau1[[#This Row],[Niveau]]</f>
        <v>0</v>
      </c>
      <c r="AB329" s="3">
        <v>328</v>
      </c>
      <c r="AD329" s="3">
        <f>COUNTIF($K$2:K329,K329)</f>
        <v>0</v>
      </c>
      <c r="AE329" s="3">
        <f>COUNTIF($AD$2:AD329,1)</f>
        <v>0</v>
      </c>
      <c r="AF329" s="3">
        <f>Tableau1[[#This Row],[Classe]]</f>
        <v>0</v>
      </c>
    </row>
    <row r="330" spans="1:32" x14ac:dyDescent="0.25">
      <c r="A33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30" s="133">
        <f>COUNTIF($A$2:A330,1)</f>
        <v>329</v>
      </c>
      <c r="C330" s="133">
        <v>329</v>
      </c>
      <c r="E330" s="213"/>
      <c r="F330" s="214"/>
      <c r="G330" s="215"/>
      <c r="H330" s="216"/>
      <c r="I330" s="214"/>
      <c r="J330" s="217"/>
      <c r="K330" s="216"/>
      <c r="L330" s="216"/>
      <c r="Y330" s="3">
        <f>COUNTIF($J$2:J330,J330)</f>
        <v>0</v>
      </c>
      <c r="Z330" s="3">
        <f>COUNTIF($Y$2:Y330,1)</f>
        <v>0</v>
      </c>
      <c r="AA330" s="3">
        <f>Tableau1[[#This Row],[Niveau]]</f>
        <v>0</v>
      </c>
      <c r="AB330" s="3">
        <v>329</v>
      </c>
      <c r="AD330" s="3">
        <f>COUNTIF($K$2:K330,K330)</f>
        <v>0</v>
      </c>
      <c r="AE330" s="3">
        <f>COUNTIF($AD$2:AD330,1)</f>
        <v>0</v>
      </c>
      <c r="AF330" s="3">
        <f>Tableau1[[#This Row],[Classe]]</f>
        <v>0</v>
      </c>
    </row>
    <row r="331" spans="1:32" x14ac:dyDescent="0.25">
      <c r="A33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31" s="133">
        <f>COUNTIF($A$2:A331,1)</f>
        <v>330</v>
      </c>
      <c r="C331" s="133">
        <v>330</v>
      </c>
      <c r="E331" s="213"/>
      <c r="F331" s="214"/>
      <c r="G331" s="215"/>
      <c r="H331" s="216"/>
      <c r="I331" s="214"/>
      <c r="J331" s="217"/>
      <c r="K331" s="216"/>
      <c r="L331" s="216"/>
      <c r="Y331" s="3">
        <f>COUNTIF($J$2:J331,J331)</f>
        <v>0</v>
      </c>
      <c r="Z331" s="3">
        <f>COUNTIF($Y$2:Y331,1)</f>
        <v>0</v>
      </c>
      <c r="AA331" s="3">
        <f>Tableau1[[#This Row],[Niveau]]</f>
        <v>0</v>
      </c>
      <c r="AB331" s="3">
        <v>330</v>
      </c>
      <c r="AD331" s="3">
        <f>COUNTIF($K$2:K331,K331)</f>
        <v>0</v>
      </c>
      <c r="AE331" s="3">
        <f>COUNTIF($AD$2:AD331,1)</f>
        <v>0</v>
      </c>
      <c r="AF331" s="3">
        <f>Tableau1[[#This Row],[Classe]]</f>
        <v>0</v>
      </c>
    </row>
    <row r="332" spans="1:32" x14ac:dyDescent="0.25">
      <c r="A33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32" s="133">
        <f>COUNTIF($A$2:A332,1)</f>
        <v>331</v>
      </c>
      <c r="C332" s="133">
        <v>331</v>
      </c>
      <c r="E332" s="213"/>
      <c r="F332" s="214"/>
      <c r="G332" s="215"/>
      <c r="H332" s="216"/>
      <c r="I332" s="214"/>
      <c r="J332" s="217"/>
      <c r="K332" s="216"/>
      <c r="L332" s="216"/>
      <c r="Y332" s="3">
        <f>COUNTIF($J$2:J332,J332)</f>
        <v>0</v>
      </c>
      <c r="Z332" s="3">
        <f>COUNTIF($Y$2:Y332,1)</f>
        <v>0</v>
      </c>
      <c r="AA332" s="3">
        <f>Tableau1[[#This Row],[Niveau]]</f>
        <v>0</v>
      </c>
      <c r="AB332" s="3">
        <v>331</v>
      </c>
      <c r="AD332" s="3">
        <f>COUNTIF($K$2:K332,K332)</f>
        <v>0</v>
      </c>
      <c r="AE332" s="3">
        <f>COUNTIF($AD$2:AD332,1)</f>
        <v>0</v>
      </c>
      <c r="AF332" s="3">
        <f>Tableau1[[#This Row],[Classe]]</f>
        <v>0</v>
      </c>
    </row>
    <row r="333" spans="1:32" x14ac:dyDescent="0.25">
      <c r="A33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33" s="133">
        <f>COUNTIF($A$2:A333,1)</f>
        <v>332</v>
      </c>
      <c r="C333" s="133">
        <v>332</v>
      </c>
      <c r="E333" s="213"/>
      <c r="F333" s="214"/>
      <c r="G333" s="215"/>
      <c r="H333" s="216"/>
      <c r="I333" s="214"/>
      <c r="J333" s="217"/>
      <c r="K333" s="216"/>
      <c r="L333" s="216"/>
      <c r="Y333" s="3">
        <f>COUNTIF($J$2:J333,J333)</f>
        <v>0</v>
      </c>
      <c r="Z333" s="3">
        <f>COUNTIF($Y$2:Y333,1)</f>
        <v>0</v>
      </c>
      <c r="AA333" s="3">
        <f>Tableau1[[#This Row],[Niveau]]</f>
        <v>0</v>
      </c>
      <c r="AB333" s="3">
        <v>332</v>
      </c>
      <c r="AD333" s="3">
        <f>COUNTIF($K$2:K333,K333)</f>
        <v>0</v>
      </c>
      <c r="AE333" s="3">
        <f>COUNTIF($AD$2:AD333,1)</f>
        <v>0</v>
      </c>
      <c r="AF333" s="3">
        <f>Tableau1[[#This Row],[Classe]]</f>
        <v>0</v>
      </c>
    </row>
    <row r="334" spans="1:32" x14ac:dyDescent="0.25">
      <c r="A33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34" s="133">
        <f>COUNTIF($A$2:A334,1)</f>
        <v>333</v>
      </c>
      <c r="C334" s="133">
        <v>333</v>
      </c>
      <c r="E334" s="213"/>
      <c r="F334" s="214"/>
      <c r="G334" s="215"/>
      <c r="H334" s="216"/>
      <c r="I334" s="214"/>
      <c r="J334" s="217"/>
      <c r="K334" s="216"/>
      <c r="L334" s="216"/>
      <c r="Y334" s="3">
        <f>COUNTIF($J$2:J334,J334)</f>
        <v>0</v>
      </c>
      <c r="Z334" s="3">
        <f>COUNTIF($Y$2:Y334,1)</f>
        <v>0</v>
      </c>
      <c r="AA334" s="3">
        <f>Tableau1[[#This Row],[Niveau]]</f>
        <v>0</v>
      </c>
      <c r="AB334" s="3">
        <v>333</v>
      </c>
      <c r="AD334" s="3">
        <f>COUNTIF($K$2:K334,K334)</f>
        <v>0</v>
      </c>
      <c r="AE334" s="3">
        <f>COUNTIF($AD$2:AD334,1)</f>
        <v>0</v>
      </c>
      <c r="AF334" s="3">
        <f>Tableau1[[#This Row],[Classe]]</f>
        <v>0</v>
      </c>
    </row>
    <row r="335" spans="1:32" x14ac:dyDescent="0.25">
      <c r="A33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35" s="133">
        <f>COUNTIF($A$2:A335,1)</f>
        <v>334</v>
      </c>
      <c r="C335" s="133">
        <v>334</v>
      </c>
      <c r="E335" s="213"/>
      <c r="F335" s="214"/>
      <c r="G335" s="215"/>
      <c r="H335" s="216"/>
      <c r="I335" s="214"/>
      <c r="J335" s="217"/>
      <c r="K335" s="216"/>
      <c r="L335" s="216"/>
      <c r="Y335" s="3">
        <f>COUNTIF($J$2:J335,J335)</f>
        <v>0</v>
      </c>
      <c r="Z335" s="3">
        <f>COUNTIF($Y$2:Y335,1)</f>
        <v>0</v>
      </c>
      <c r="AA335" s="3">
        <f>Tableau1[[#This Row],[Niveau]]</f>
        <v>0</v>
      </c>
      <c r="AB335" s="3">
        <v>334</v>
      </c>
      <c r="AD335" s="3">
        <f>COUNTIF($K$2:K335,K335)</f>
        <v>0</v>
      </c>
      <c r="AE335" s="3">
        <f>COUNTIF($AD$2:AD335,1)</f>
        <v>0</v>
      </c>
      <c r="AF335" s="3">
        <f>Tableau1[[#This Row],[Classe]]</f>
        <v>0</v>
      </c>
    </row>
    <row r="336" spans="1:32" x14ac:dyDescent="0.25">
      <c r="A33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36" s="133">
        <f>COUNTIF($A$2:A336,1)</f>
        <v>335</v>
      </c>
      <c r="C336" s="133">
        <v>335</v>
      </c>
      <c r="E336" s="213"/>
      <c r="F336" s="214"/>
      <c r="G336" s="215"/>
      <c r="H336" s="216"/>
      <c r="I336" s="214"/>
      <c r="J336" s="217"/>
      <c r="K336" s="216"/>
      <c r="L336" s="216"/>
      <c r="Y336" s="3">
        <f>COUNTIF($J$2:J336,J336)</f>
        <v>0</v>
      </c>
      <c r="Z336" s="3">
        <f>COUNTIF($Y$2:Y336,1)</f>
        <v>0</v>
      </c>
      <c r="AA336" s="3">
        <f>Tableau1[[#This Row],[Niveau]]</f>
        <v>0</v>
      </c>
      <c r="AB336" s="3">
        <v>335</v>
      </c>
      <c r="AD336" s="3">
        <f>COUNTIF($K$2:K336,K336)</f>
        <v>0</v>
      </c>
      <c r="AE336" s="3">
        <f>COUNTIF($AD$2:AD336,1)</f>
        <v>0</v>
      </c>
      <c r="AF336" s="3">
        <f>Tableau1[[#This Row],[Classe]]</f>
        <v>0</v>
      </c>
    </row>
    <row r="337" spans="1:32" x14ac:dyDescent="0.25">
      <c r="A33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37" s="133">
        <f>COUNTIF($A$2:A337,1)</f>
        <v>336</v>
      </c>
      <c r="C337" s="133">
        <v>336</v>
      </c>
      <c r="E337" s="213"/>
      <c r="F337" s="214"/>
      <c r="G337" s="215"/>
      <c r="H337" s="216"/>
      <c r="I337" s="214"/>
      <c r="J337" s="217"/>
      <c r="K337" s="216"/>
      <c r="L337" s="216"/>
      <c r="Y337" s="3">
        <f>COUNTIF($J$2:J337,J337)</f>
        <v>0</v>
      </c>
      <c r="Z337" s="3">
        <f>COUNTIF($Y$2:Y337,1)</f>
        <v>0</v>
      </c>
      <c r="AA337" s="3">
        <f>Tableau1[[#This Row],[Niveau]]</f>
        <v>0</v>
      </c>
      <c r="AB337" s="3">
        <v>336</v>
      </c>
      <c r="AD337" s="3">
        <f>COUNTIF($K$2:K337,K337)</f>
        <v>0</v>
      </c>
      <c r="AE337" s="3">
        <f>COUNTIF($AD$2:AD337,1)</f>
        <v>0</v>
      </c>
      <c r="AF337" s="3">
        <f>Tableau1[[#This Row],[Classe]]</f>
        <v>0</v>
      </c>
    </row>
    <row r="338" spans="1:32" x14ac:dyDescent="0.25">
      <c r="A33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38" s="133">
        <f>COUNTIF($A$2:A338,1)</f>
        <v>337</v>
      </c>
      <c r="C338" s="133">
        <v>337</v>
      </c>
      <c r="E338" s="213"/>
      <c r="F338" s="214"/>
      <c r="G338" s="215"/>
      <c r="H338" s="216"/>
      <c r="I338" s="214"/>
      <c r="J338" s="217"/>
      <c r="K338" s="216"/>
      <c r="L338" s="216"/>
      <c r="Y338" s="3">
        <f>COUNTIF($J$2:J338,J338)</f>
        <v>0</v>
      </c>
      <c r="Z338" s="3">
        <f>COUNTIF($Y$2:Y338,1)</f>
        <v>0</v>
      </c>
      <c r="AA338" s="3">
        <f>Tableau1[[#This Row],[Niveau]]</f>
        <v>0</v>
      </c>
      <c r="AB338" s="3">
        <v>337</v>
      </c>
      <c r="AD338" s="3">
        <f>COUNTIF($K$2:K338,K338)</f>
        <v>0</v>
      </c>
      <c r="AE338" s="3">
        <f>COUNTIF($AD$2:AD338,1)</f>
        <v>0</v>
      </c>
      <c r="AF338" s="3">
        <f>Tableau1[[#This Row],[Classe]]</f>
        <v>0</v>
      </c>
    </row>
    <row r="339" spans="1:32" x14ac:dyDescent="0.25">
      <c r="A33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39" s="133">
        <f>COUNTIF($A$2:A339,1)</f>
        <v>338</v>
      </c>
      <c r="C339" s="133">
        <v>338</v>
      </c>
      <c r="E339" s="213"/>
      <c r="F339" s="214"/>
      <c r="G339" s="215"/>
      <c r="H339" s="216"/>
      <c r="I339" s="214"/>
      <c r="J339" s="217"/>
      <c r="K339" s="216"/>
      <c r="L339" s="216"/>
      <c r="Y339" s="3">
        <f>COUNTIF($J$2:J339,J339)</f>
        <v>0</v>
      </c>
      <c r="Z339" s="3">
        <f>COUNTIF($Y$2:Y339,1)</f>
        <v>0</v>
      </c>
      <c r="AA339" s="3">
        <f>Tableau1[[#This Row],[Niveau]]</f>
        <v>0</v>
      </c>
      <c r="AB339" s="3">
        <v>338</v>
      </c>
      <c r="AD339" s="3">
        <f>COUNTIF($K$2:K339,K339)</f>
        <v>0</v>
      </c>
      <c r="AE339" s="3">
        <f>COUNTIF($AD$2:AD339,1)</f>
        <v>0</v>
      </c>
      <c r="AF339" s="3">
        <f>Tableau1[[#This Row],[Classe]]</f>
        <v>0</v>
      </c>
    </row>
    <row r="340" spans="1:32" x14ac:dyDescent="0.25">
      <c r="A34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40" s="133">
        <f>COUNTIF($A$2:A340,1)</f>
        <v>339</v>
      </c>
      <c r="C340" s="133">
        <v>339</v>
      </c>
      <c r="E340" s="213"/>
      <c r="F340" s="214"/>
      <c r="G340" s="215"/>
      <c r="H340" s="216"/>
      <c r="I340" s="214"/>
      <c r="J340" s="217"/>
      <c r="K340" s="216"/>
      <c r="L340" s="216"/>
      <c r="Y340" s="3">
        <f>COUNTIF($J$2:J340,J340)</f>
        <v>0</v>
      </c>
      <c r="Z340" s="3">
        <f>COUNTIF($Y$2:Y340,1)</f>
        <v>0</v>
      </c>
      <c r="AA340" s="3">
        <f>Tableau1[[#This Row],[Niveau]]</f>
        <v>0</v>
      </c>
      <c r="AB340" s="3">
        <v>339</v>
      </c>
      <c r="AD340" s="3">
        <f>COUNTIF($K$2:K340,K340)</f>
        <v>0</v>
      </c>
      <c r="AE340" s="3">
        <f>COUNTIF($AD$2:AD340,1)</f>
        <v>0</v>
      </c>
      <c r="AF340" s="3">
        <f>Tableau1[[#This Row],[Classe]]</f>
        <v>0</v>
      </c>
    </row>
    <row r="341" spans="1:32" x14ac:dyDescent="0.25">
      <c r="A34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41" s="133">
        <f>COUNTIF($A$2:A341,1)</f>
        <v>340</v>
      </c>
      <c r="C341" s="133">
        <v>340</v>
      </c>
      <c r="E341" s="213"/>
      <c r="F341" s="214"/>
      <c r="G341" s="215"/>
      <c r="H341" s="216"/>
      <c r="I341" s="214"/>
      <c r="J341" s="217"/>
      <c r="K341" s="216"/>
      <c r="L341" s="216"/>
      <c r="Y341" s="3">
        <f>COUNTIF($J$2:J341,J341)</f>
        <v>0</v>
      </c>
      <c r="Z341" s="3">
        <f>COUNTIF($Y$2:Y341,1)</f>
        <v>0</v>
      </c>
      <c r="AA341" s="3">
        <f>Tableau1[[#This Row],[Niveau]]</f>
        <v>0</v>
      </c>
      <c r="AB341" s="3">
        <v>340</v>
      </c>
      <c r="AD341" s="3">
        <f>COUNTIF($K$2:K341,K341)</f>
        <v>0</v>
      </c>
      <c r="AE341" s="3">
        <f>COUNTIF($AD$2:AD341,1)</f>
        <v>0</v>
      </c>
      <c r="AF341" s="3">
        <f>Tableau1[[#This Row],[Classe]]</f>
        <v>0</v>
      </c>
    </row>
    <row r="342" spans="1:32" x14ac:dyDescent="0.25">
      <c r="A34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42" s="133">
        <f>COUNTIF($A$2:A342,1)</f>
        <v>341</v>
      </c>
      <c r="C342" s="133">
        <v>341</v>
      </c>
      <c r="E342" s="213"/>
      <c r="F342" s="214"/>
      <c r="G342" s="215"/>
      <c r="H342" s="216"/>
      <c r="I342" s="214"/>
      <c r="J342" s="217"/>
      <c r="K342" s="216"/>
      <c r="L342" s="216"/>
      <c r="Y342" s="3">
        <f>COUNTIF($J$2:J342,J342)</f>
        <v>0</v>
      </c>
      <c r="Z342" s="3">
        <f>COUNTIF($Y$2:Y342,1)</f>
        <v>0</v>
      </c>
      <c r="AA342" s="3">
        <f>Tableau1[[#This Row],[Niveau]]</f>
        <v>0</v>
      </c>
      <c r="AB342" s="3">
        <v>341</v>
      </c>
      <c r="AD342" s="3">
        <f>COUNTIF($K$2:K342,K342)</f>
        <v>0</v>
      </c>
      <c r="AE342" s="3">
        <f>COUNTIF($AD$2:AD342,1)</f>
        <v>0</v>
      </c>
      <c r="AF342" s="3">
        <f>Tableau1[[#This Row],[Classe]]</f>
        <v>0</v>
      </c>
    </row>
    <row r="343" spans="1:32" x14ac:dyDescent="0.25">
      <c r="A34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43" s="133">
        <f>COUNTIF($A$2:A343,1)</f>
        <v>342</v>
      </c>
      <c r="C343" s="133">
        <v>342</v>
      </c>
      <c r="E343" s="213"/>
      <c r="F343" s="214"/>
      <c r="G343" s="215"/>
      <c r="H343" s="216"/>
      <c r="I343" s="214"/>
      <c r="J343" s="217"/>
      <c r="K343" s="216"/>
      <c r="L343" s="216"/>
      <c r="Y343" s="3">
        <f>COUNTIF($J$2:J343,J343)</f>
        <v>0</v>
      </c>
      <c r="Z343" s="3">
        <f>COUNTIF($Y$2:Y343,1)</f>
        <v>0</v>
      </c>
      <c r="AA343" s="3">
        <f>Tableau1[[#This Row],[Niveau]]</f>
        <v>0</v>
      </c>
      <c r="AB343" s="3">
        <v>342</v>
      </c>
      <c r="AD343" s="3">
        <f>COUNTIF($K$2:K343,K343)</f>
        <v>0</v>
      </c>
      <c r="AE343" s="3">
        <f>COUNTIF($AD$2:AD343,1)</f>
        <v>0</v>
      </c>
      <c r="AF343" s="3">
        <f>Tableau1[[#This Row],[Classe]]</f>
        <v>0</v>
      </c>
    </row>
    <row r="344" spans="1:32" x14ac:dyDescent="0.25">
      <c r="A34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44" s="133">
        <f>COUNTIF($A$2:A344,1)</f>
        <v>343</v>
      </c>
      <c r="C344" s="133">
        <v>343</v>
      </c>
      <c r="E344" s="213"/>
      <c r="F344" s="214"/>
      <c r="G344" s="215"/>
      <c r="H344" s="216"/>
      <c r="I344" s="214"/>
      <c r="J344" s="217"/>
      <c r="K344" s="216"/>
      <c r="L344" s="216"/>
      <c r="Y344" s="3">
        <f>COUNTIF($J$2:J344,J344)</f>
        <v>0</v>
      </c>
      <c r="Z344" s="3">
        <f>COUNTIF($Y$2:Y344,1)</f>
        <v>0</v>
      </c>
      <c r="AA344" s="3">
        <f>Tableau1[[#This Row],[Niveau]]</f>
        <v>0</v>
      </c>
      <c r="AB344" s="3">
        <v>343</v>
      </c>
      <c r="AD344" s="3">
        <f>COUNTIF($K$2:K344,K344)</f>
        <v>0</v>
      </c>
      <c r="AE344" s="3">
        <f>COUNTIF($AD$2:AD344,1)</f>
        <v>0</v>
      </c>
      <c r="AF344" s="3">
        <f>Tableau1[[#This Row],[Classe]]</f>
        <v>0</v>
      </c>
    </row>
    <row r="345" spans="1:32" x14ac:dyDescent="0.25">
      <c r="A34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45" s="133">
        <f>COUNTIF($A$2:A345,1)</f>
        <v>344</v>
      </c>
      <c r="C345" s="133">
        <v>344</v>
      </c>
      <c r="E345" s="213"/>
      <c r="F345" s="214"/>
      <c r="G345" s="215"/>
      <c r="H345" s="216"/>
      <c r="I345" s="214"/>
      <c r="J345" s="217"/>
      <c r="K345" s="216"/>
      <c r="L345" s="216"/>
      <c r="Y345" s="3">
        <f>COUNTIF($J$2:J345,J345)</f>
        <v>0</v>
      </c>
      <c r="Z345" s="3">
        <f>COUNTIF($Y$2:Y345,1)</f>
        <v>0</v>
      </c>
      <c r="AA345" s="3">
        <f>Tableau1[[#This Row],[Niveau]]</f>
        <v>0</v>
      </c>
      <c r="AB345" s="3">
        <v>344</v>
      </c>
      <c r="AD345" s="3">
        <f>COUNTIF($K$2:K345,K345)</f>
        <v>0</v>
      </c>
      <c r="AE345" s="3">
        <f>COUNTIF($AD$2:AD345,1)</f>
        <v>0</v>
      </c>
      <c r="AF345" s="3">
        <f>Tableau1[[#This Row],[Classe]]</f>
        <v>0</v>
      </c>
    </row>
    <row r="346" spans="1:32" x14ac:dyDescent="0.25">
      <c r="A34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46" s="133">
        <f>COUNTIF($A$2:A346,1)</f>
        <v>345</v>
      </c>
      <c r="C346" s="133">
        <v>345</v>
      </c>
      <c r="E346" s="213"/>
      <c r="F346" s="214"/>
      <c r="G346" s="215"/>
      <c r="H346" s="216"/>
      <c r="I346" s="214"/>
      <c r="J346" s="217"/>
      <c r="K346" s="216"/>
      <c r="L346" s="216"/>
      <c r="Y346" s="3">
        <f>COUNTIF($J$2:J346,J346)</f>
        <v>0</v>
      </c>
      <c r="Z346" s="3">
        <f>COUNTIF($Y$2:Y346,1)</f>
        <v>0</v>
      </c>
      <c r="AA346" s="3">
        <f>Tableau1[[#This Row],[Niveau]]</f>
        <v>0</v>
      </c>
      <c r="AB346" s="3">
        <v>345</v>
      </c>
      <c r="AD346" s="3">
        <f>COUNTIF($K$2:K346,K346)</f>
        <v>0</v>
      </c>
      <c r="AE346" s="3">
        <f>COUNTIF($AD$2:AD346,1)</f>
        <v>0</v>
      </c>
      <c r="AF346" s="3">
        <f>Tableau1[[#This Row],[Classe]]</f>
        <v>0</v>
      </c>
    </row>
    <row r="347" spans="1:32" x14ac:dyDescent="0.25">
      <c r="A34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47" s="133">
        <f>COUNTIF($A$2:A347,1)</f>
        <v>346</v>
      </c>
      <c r="C347" s="133">
        <v>346</v>
      </c>
      <c r="E347" s="213"/>
      <c r="F347" s="214"/>
      <c r="G347" s="215"/>
      <c r="H347" s="216"/>
      <c r="I347" s="214"/>
      <c r="J347" s="217"/>
      <c r="K347" s="216"/>
      <c r="L347" s="216"/>
      <c r="Y347" s="3">
        <f>COUNTIF($J$2:J347,J347)</f>
        <v>0</v>
      </c>
      <c r="Z347" s="3">
        <f>COUNTIF($Y$2:Y347,1)</f>
        <v>0</v>
      </c>
      <c r="AA347" s="3">
        <f>Tableau1[[#This Row],[Niveau]]</f>
        <v>0</v>
      </c>
      <c r="AB347" s="3">
        <v>346</v>
      </c>
      <c r="AD347" s="3">
        <f>COUNTIF($K$2:K347,K347)</f>
        <v>0</v>
      </c>
      <c r="AE347" s="3">
        <f>COUNTIF($AD$2:AD347,1)</f>
        <v>0</v>
      </c>
      <c r="AF347" s="3">
        <f>Tableau1[[#This Row],[Classe]]</f>
        <v>0</v>
      </c>
    </row>
    <row r="348" spans="1:32" x14ac:dyDescent="0.25">
      <c r="A34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48" s="133">
        <f>COUNTIF($A$2:A348,1)</f>
        <v>347</v>
      </c>
      <c r="C348" s="133">
        <v>347</v>
      </c>
      <c r="E348" s="213"/>
      <c r="F348" s="214"/>
      <c r="G348" s="215"/>
      <c r="H348" s="216"/>
      <c r="I348" s="214"/>
      <c r="J348" s="217"/>
      <c r="K348" s="216"/>
      <c r="L348" s="216"/>
      <c r="Y348" s="3">
        <f>COUNTIF($J$2:J348,J348)</f>
        <v>0</v>
      </c>
      <c r="Z348" s="3">
        <f>COUNTIF($Y$2:Y348,1)</f>
        <v>0</v>
      </c>
      <c r="AA348" s="3">
        <f>Tableau1[[#This Row],[Niveau]]</f>
        <v>0</v>
      </c>
      <c r="AB348" s="3">
        <v>347</v>
      </c>
      <c r="AD348" s="3">
        <f>COUNTIF($K$2:K348,K348)</f>
        <v>0</v>
      </c>
      <c r="AE348" s="3">
        <f>COUNTIF($AD$2:AD348,1)</f>
        <v>0</v>
      </c>
      <c r="AF348" s="3">
        <f>Tableau1[[#This Row],[Classe]]</f>
        <v>0</v>
      </c>
    </row>
    <row r="349" spans="1:32" x14ac:dyDescent="0.25">
      <c r="A34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49" s="133">
        <f>COUNTIF($A$2:A349,1)</f>
        <v>348</v>
      </c>
      <c r="C349" s="133">
        <v>348</v>
      </c>
      <c r="E349" s="213"/>
      <c r="F349" s="214"/>
      <c r="G349" s="215"/>
      <c r="H349" s="216"/>
      <c r="I349" s="214"/>
      <c r="J349" s="217"/>
      <c r="K349" s="216"/>
      <c r="L349" s="216"/>
      <c r="Y349" s="3">
        <f>COUNTIF($J$2:J349,J349)</f>
        <v>0</v>
      </c>
      <c r="Z349" s="3">
        <f>COUNTIF($Y$2:Y349,1)</f>
        <v>0</v>
      </c>
      <c r="AA349" s="3">
        <f>Tableau1[[#This Row],[Niveau]]</f>
        <v>0</v>
      </c>
      <c r="AB349" s="3">
        <v>348</v>
      </c>
      <c r="AD349" s="3">
        <f>COUNTIF($K$2:K349,K349)</f>
        <v>0</v>
      </c>
      <c r="AE349" s="3">
        <f>COUNTIF($AD$2:AD349,1)</f>
        <v>0</v>
      </c>
      <c r="AF349" s="3">
        <f>Tableau1[[#This Row],[Classe]]</f>
        <v>0</v>
      </c>
    </row>
    <row r="350" spans="1:32" x14ac:dyDescent="0.25">
      <c r="A35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50" s="133">
        <f>COUNTIF($A$2:A350,1)</f>
        <v>349</v>
      </c>
      <c r="C350" s="133">
        <v>349</v>
      </c>
      <c r="E350" s="213"/>
      <c r="F350" s="214"/>
      <c r="G350" s="215"/>
      <c r="H350" s="216"/>
      <c r="I350" s="214"/>
      <c r="J350" s="217"/>
      <c r="K350" s="216"/>
      <c r="L350" s="216"/>
      <c r="Y350" s="3">
        <f>COUNTIF($J$2:J350,J350)</f>
        <v>0</v>
      </c>
      <c r="Z350" s="3">
        <f>COUNTIF($Y$2:Y350,1)</f>
        <v>0</v>
      </c>
      <c r="AA350" s="3">
        <f>Tableau1[[#This Row],[Niveau]]</f>
        <v>0</v>
      </c>
      <c r="AB350" s="3">
        <v>349</v>
      </c>
      <c r="AD350" s="3">
        <f>COUNTIF($K$2:K350,K350)</f>
        <v>0</v>
      </c>
      <c r="AE350" s="3">
        <f>COUNTIF($AD$2:AD350,1)</f>
        <v>0</v>
      </c>
      <c r="AF350" s="3">
        <f>Tableau1[[#This Row],[Classe]]</f>
        <v>0</v>
      </c>
    </row>
    <row r="351" spans="1:32" x14ac:dyDescent="0.25">
      <c r="A35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51" s="133">
        <f>COUNTIF($A$2:A351,1)</f>
        <v>350</v>
      </c>
      <c r="C351" s="133">
        <v>350</v>
      </c>
      <c r="E351" s="213"/>
      <c r="F351" s="214"/>
      <c r="G351" s="215"/>
      <c r="H351" s="216"/>
      <c r="I351" s="214"/>
      <c r="J351" s="217"/>
      <c r="K351" s="216"/>
      <c r="L351" s="216"/>
      <c r="Y351" s="3">
        <f>COUNTIF($J$2:J351,J351)</f>
        <v>0</v>
      </c>
      <c r="Z351" s="3">
        <f>COUNTIF($Y$2:Y351,1)</f>
        <v>0</v>
      </c>
      <c r="AA351" s="3">
        <f>Tableau1[[#This Row],[Niveau]]</f>
        <v>0</v>
      </c>
      <c r="AB351" s="3">
        <v>350</v>
      </c>
      <c r="AD351" s="3">
        <f>COUNTIF($K$2:K351,K351)</f>
        <v>0</v>
      </c>
      <c r="AE351" s="3">
        <f>COUNTIF($AD$2:AD351,1)</f>
        <v>0</v>
      </c>
      <c r="AF351" s="3">
        <f>Tableau1[[#This Row],[Classe]]</f>
        <v>0</v>
      </c>
    </row>
    <row r="352" spans="1:32" x14ac:dyDescent="0.25">
      <c r="A35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52" s="133">
        <f>COUNTIF($A$2:A352,1)</f>
        <v>351</v>
      </c>
      <c r="C352" s="133">
        <v>351</v>
      </c>
      <c r="E352" s="213"/>
      <c r="F352" s="214"/>
      <c r="G352" s="215"/>
      <c r="H352" s="216"/>
      <c r="I352" s="214"/>
      <c r="J352" s="217"/>
      <c r="K352" s="216"/>
      <c r="L352" s="216"/>
      <c r="Y352" s="3">
        <f>COUNTIF($J$2:J352,J352)</f>
        <v>0</v>
      </c>
      <c r="Z352" s="3">
        <f>COUNTIF($Y$2:Y352,1)</f>
        <v>0</v>
      </c>
      <c r="AA352" s="3">
        <f>Tableau1[[#This Row],[Niveau]]</f>
        <v>0</v>
      </c>
      <c r="AB352" s="3">
        <v>351</v>
      </c>
      <c r="AD352" s="3">
        <f>COUNTIF($K$2:K352,K352)</f>
        <v>0</v>
      </c>
      <c r="AE352" s="3">
        <f>COUNTIF($AD$2:AD352,1)</f>
        <v>0</v>
      </c>
      <c r="AF352" s="3">
        <f>Tableau1[[#This Row],[Classe]]</f>
        <v>0</v>
      </c>
    </row>
    <row r="353" spans="1:32" x14ac:dyDescent="0.25">
      <c r="A35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53" s="133">
        <f>COUNTIF($A$2:A353,1)</f>
        <v>352</v>
      </c>
      <c r="C353" s="133">
        <v>352</v>
      </c>
      <c r="E353" s="213"/>
      <c r="F353" s="214"/>
      <c r="G353" s="215"/>
      <c r="H353" s="216"/>
      <c r="I353" s="214"/>
      <c r="J353" s="217"/>
      <c r="K353" s="216"/>
      <c r="L353" s="216"/>
      <c r="Y353" s="3">
        <f>COUNTIF($J$2:J353,J353)</f>
        <v>0</v>
      </c>
      <c r="Z353" s="3">
        <f>COUNTIF($Y$2:Y353,1)</f>
        <v>0</v>
      </c>
      <c r="AA353" s="3">
        <f>Tableau1[[#This Row],[Niveau]]</f>
        <v>0</v>
      </c>
      <c r="AB353" s="3">
        <v>352</v>
      </c>
      <c r="AD353" s="3">
        <f>COUNTIF($K$2:K353,K353)</f>
        <v>0</v>
      </c>
      <c r="AE353" s="3">
        <f>COUNTIF($AD$2:AD353,1)</f>
        <v>0</v>
      </c>
      <c r="AF353" s="3">
        <f>Tableau1[[#This Row],[Classe]]</f>
        <v>0</v>
      </c>
    </row>
    <row r="354" spans="1:32" x14ac:dyDescent="0.25">
      <c r="A35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54" s="133">
        <f>COUNTIF($A$2:A354,1)</f>
        <v>353</v>
      </c>
      <c r="C354" s="133">
        <v>353</v>
      </c>
      <c r="E354" s="213"/>
      <c r="F354" s="214"/>
      <c r="G354" s="215"/>
      <c r="H354" s="216"/>
      <c r="I354" s="214"/>
      <c r="J354" s="217"/>
      <c r="K354" s="216"/>
      <c r="L354" s="216"/>
      <c r="Y354" s="3">
        <f>COUNTIF($J$2:J354,J354)</f>
        <v>0</v>
      </c>
      <c r="Z354" s="3">
        <f>COUNTIF($Y$2:Y354,1)</f>
        <v>0</v>
      </c>
      <c r="AA354" s="3">
        <f>Tableau1[[#This Row],[Niveau]]</f>
        <v>0</v>
      </c>
      <c r="AB354" s="3">
        <v>353</v>
      </c>
      <c r="AD354" s="3">
        <f>COUNTIF($K$2:K354,K354)</f>
        <v>0</v>
      </c>
      <c r="AE354" s="3">
        <f>COUNTIF($AD$2:AD354,1)</f>
        <v>0</v>
      </c>
      <c r="AF354" s="3">
        <f>Tableau1[[#This Row],[Classe]]</f>
        <v>0</v>
      </c>
    </row>
    <row r="355" spans="1:32" x14ac:dyDescent="0.25">
      <c r="A35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55" s="133">
        <f>COUNTIF($A$2:A355,1)</f>
        <v>354</v>
      </c>
      <c r="C355" s="133">
        <v>354</v>
      </c>
      <c r="E355" s="213"/>
      <c r="F355" s="214"/>
      <c r="G355" s="215"/>
      <c r="H355" s="216"/>
      <c r="I355" s="214"/>
      <c r="J355" s="217"/>
      <c r="K355" s="216"/>
      <c r="L355" s="216"/>
      <c r="Y355" s="3">
        <f>COUNTIF($J$2:J355,J355)</f>
        <v>0</v>
      </c>
      <c r="Z355" s="3">
        <f>COUNTIF($Y$2:Y355,1)</f>
        <v>0</v>
      </c>
      <c r="AA355" s="3">
        <f>Tableau1[[#This Row],[Niveau]]</f>
        <v>0</v>
      </c>
      <c r="AB355" s="3">
        <v>354</v>
      </c>
      <c r="AD355" s="3">
        <f>COUNTIF($K$2:K355,K355)</f>
        <v>0</v>
      </c>
      <c r="AE355" s="3">
        <f>COUNTIF($AD$2:AD355,1)</f>
        <v>0</v>
      </c>
      <c r="AF355" s="3">
        <f>Tableau1[[#This Row],[Classe]]</f>
        <v>0</v>
      </c>
    </row>
    <row r="356" spans="1:32" x14ac:dyDescent="0.25">
      <c r="A35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56" s="133">
        <f>COUNTIF($A$2:A356,1)</f>
        <v>355</v>
      </c>
      <c r="C356" s="133">
        <v>355</v>
      </c>
      <c r="E356" s="213"/>
      <c r="F356" s="214"/>
      <c r="G356" s="215"/>
      <c r="H356" s="216"/>
      <c r="I356" s="214"/>
      <c r="J356" s="217"/>
      <c r="K356" s="216"/>
      <c r="L356" s="216"/>
      <c r="Y356" s="3">
        <f>COUNTIF($J$2:J356,J356)</f>
        <v>0</v>
      </c>
      <c r="Z356" s="3">
        <f>COUNTIF($Y$2:Y356,1)</f>
        <v>0</v>
      </c>
      <c r="AA356" s="3">
        <f>Tableau1[[#This Row],[Niveau]]</f>
        <v>0</v>
      </c>
      <c r="AB356" s="3">
        <v>355</v>
      </c>
      <c r="AD356" s="3">
        <f>COUNTIF($K$2:K356,K356)</f>
        <v>0</v>
      </c>
      <c r="AE356" s="3">
        <f>COUNTIF($AD$2:AD356,1)</f>
        <v>0</v>
      </c>
      <c r="AF356" s="3">
        <f>Tableau1[[#This Row],[Classe]]</f>
        <v>0</v>
      </c>
    </row>
    <row r="357" spans="1:32" x14ac:dyDescent="0.25">
      <c r="A35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57" s="133">
        <f>COUNTIF($A$2:A357,1)</f>
        <v>356</v>
      </c>
      <c r="C357" s="133">
        <v>356</v>
      </c>
      <c r="E357" s="213"/>
      <c r="F357" s="214"/>
      <c r="G357" s="215"/>
      <c r="H357" s="216"/>
      <c r="I357" s="214"/>
      <c r="J357" s="217"/>
      <c r="K357" s="216"/>
      <c r="L357" s="216"/>
      <c r="Y357" s="3">
        <f>COUNTIF($J$2:J357,J357)</f>
        <v>0</v>
      </c>
      <c r="Z357" s="3">
        <f>COUNTIF($Y$2:Y357,1)</f>
        <v>0</v>
      </c>
      <c r="AA357" s="3">
        <f>Tableau1[[#This Row],[Niveau]]</f>
        <v>0</v>
      </c>
      <c r="AB357" s="3">
        <v>356</v>
      </c>
      <c r="AD357" s="3">
        <f>COUNTIF($K$2:K357,K357)</f>
        <v>0</v>
      </c>
      <c r="AE357" s="3">
        <f>COUNTIF($AD$2:AD357,1)</f>
        <v>0</v>
      </c>
      <c r="AF357" s="3">
        <f>Tableau1[[#This Row],[Classe]]</f>
        <v>0</v>
      </c>
    </row>
    <row r="358" spans="1:32" x14ac:dyDescent="0.25">
      <c r="A35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58" s="133">
        <f>COUNTIF($A$2:A358,1)</f>
        <v>357</v>
      </c>
      <c r="C358" s="133">
        <v>357</v>
      </c>
      <c r="E358" s="213"/>
      <c r="F358" s="214"/>
      <c r="G358" s="215"/>
      <c r="H358" s="216"/>
      <c r="I358" s="214"/>
      <c r="J358" s="217"/>
      <c r="K358" s="216"/>
      <c r="L358" s="216"/>
      <c r="Y358" s="3">
        <f>COUNTIF($J$2:J358,J358)</f>
        <v>0</v>
      </c>
      <c r="Z358" s="3">
        <f>COUNTIF($Y$2:Y358,1)</f>
        <v>0</v>
      </c>
      <c r="AA358" s="3">
        <f>Tableau1[[#This Row],[Niveau]]</f>
        <v>0</v>
      </c>
      <c r="AB358" s="3">
        <v>357</v>
      </c>
      <c r="AD358" s="3">
        <f>COUNTIF($K$2:K358,K358)</f>
        <v>0</v>
      </c>
      <c r="AE358" s="3">
        <f>COUNTIF($AD$2:AD358,1)</f>
        <v>0</v>
      </c>
      <c r="AF358" s="3">
        <f>Tableau1[[#This Row],[Classe]]</f>
        <v>0</v>
      </c>
    </row>
    <row r="359" spans="1:32" x14ac:dyDescent="0.25">
      <c r="A35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59" s="133">
        <f>COUNTIF($A$2:A359,1)</f>
        <v>358</v>
      </c>
      <c r="C359" s="133">
        <v>358</v>
      </c>
      <c r="E359" s="213"/>
      <c r="F359" s="214"/>
      <c r="G359" s="215"/>
      <c r="H359" s="216"/>
      <c r="I359" s="214"/>
      <c r="J359" s="217"/>
      <c r="K359" s="216"/>
      <c r="L359" s="216"/>
      <c r="Y359" s="3">
        <f>COUNTIF($J$2:J359,J359)</f>
        <v>0</v>
      </c>
      <c r="Z359" s="3">
        <f>COUNTIF($Y$2:Y359,1)</f>
        <v>0</v>
      </c>
      <c r="AA359" s="3">
        <f>Tableau1[[#This Row],[Niveau]]</f>
        <v>0</v>
      </c>
      <c r="AB359" s="3">
        <v>358</v>
      </c>
      <c r="AD359" s="3">
        <f>COUNTIF($K$2:K359,K359)</f>
        <v>0</v>
      </c>
      <c r="AE359" s="3">
        <f>COUNTIF($AD$2:AD359,1)</f>
        <v>0</v>
      </c>
      <c r="AF359" s="3">
        <f>Tableau1[[#This Row],[Classe]]</f>
        <v>0</v>
      </c>
    </row>
    <row r="360" spans="1:32" x14ac:dyDescent="0.25">
      <c r="A36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60" s="133">
        <f>COUNTIF($A$2:A360,1)</f>
        <v>359</v>
      </c>
      <c r="C360" s="133">
        <v>359</v>
      </c>
      <c r="E360" s="213"/>
      <c r="F360" s="214"/>
      <c r="G360" s="215"/>
      <c r="H360" s="216"/>
      <c r="I360" s="214"/>
      <c r="J360" s="217"/>
      <c r="K360" s="216"/>
      <c r="L360" s="216"/>
      <c r="Y360" s="3">
        <f>COUNTIF($J$2:J360,J360)</f>
        <v>0</v>
      </c>
      <c r="Z360" s="3">
        <f>COUNTIF($Y$2:Y360,1)</f>
        <v>0</v>
      </c>
      <c r="AA360" s="3">
        <f>Tableau1[[#This Row],[Niveau]]</f>
        <v>0</v>
      </c>
      <c r="AB360" s="3">
        <v>359</v>
      </c>
      <c r="AD360" s="3">
        <f>COUNTIF($K$2:K360,K360)</f>
        <v>0</v>
      </c>
      <c r="AE360" s="3">
        <f>COUNTIF($AD$2:AD360,1)</f>
        <v>0</v>
      </c>
      <c r="AF360" s="3">
        <f>Tableau1[[#This Row],[Classe]]</f>
        <v>0</v>
      </c>
    </row>
    <row r="361" spans="1:32" x14ac:dyDescent="0.25">
      <c r="A36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61" s="133">
        <f>COUNTIF($A$2:A361,1)</f>
        <v>360</v>
      </c>
      <c r="C361" s="133">
        <v>360</v>
      </c>
      <c r="E361" s="213"/>
      <c r="F361" s="214"/>
      <c r="G361" s="215"/>
      <c r="H361" s="216"/>
      <c r="I361" s="214"/>
      <c r="J361" s="217"/>
      <c r="K361" s="216"/>
      <c r="L361" s="216"/>
      <c r="Y361" s="3">
        <f>COUNTIF($J$2:J361,J361)</f>
        <v>0</v>
      </c>
      <c r="Z361" s="3">
        <f>COUNTIF($Y$2:Y361,1)</f>
        <v>0</v>
      </c>
      <c r="AA361" s="3">
        <f>Tableau1[[#This Row],[Niveau]]</f>
        <v>0</v>
      </c>
      <c r="AB361" s="3">
        <v>360</v>
      </c>
      <c r="AD361" s="3">
        <f>COUNTIF($K$2:K361,K361)</f>
        <v>0</v>
      </c>
      <c r="AE361" s="3">
        <f>COUNTIF($AD$2:AD361,1)</f>
        <v>0</v>
      </c>
      <c r="AF361" s="3">
        <f>Tableau1[[#This Row],[Classe]]</f>
        <v>0</v>
      </c>
    </row>
    <row r="362" spans="1:32" x14ac:dyDescent="0.25">
      <c r="A36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62" s="133">
        <f>COUNTIF($A$2:A362,1)</f>
        <v>361</v>
      </c>
      <c r="C362" s="133">
        <v>361</v>
      </c>
      <c r="E362" s="213"/>
      <c r="F362" s="214"/>
      <c r="G362" s="215"/>
      <c r="H362" s="216"/>
      <c r="I362" s="214"/>
      <c r="J362" s="217"/>
      <c r="K362" s="216"/>
      <c r="L362" s="216"/>
      <c r="Y362" s="3">
        <f>COUNTIF($J$2:J362,J362)</f>
        <v>0</v>
      </c>
      <c r="Z362" s="3">
        <f>COUNTIF($Y$2:Y362,1)</f>
        <v>0</v>
      </c>
      <c r="AA362" s="3">
        <f>Tableau1[[#This Row],[Niveau]]</f>
        <v>0</v>
      </c>
      <c r="AB362" s="3">
        <v>361</v>
      </c>
      <c r="AD362" s="3">
        <f>COUNTIF($K$2:K362,K362)</f>
        <v>0</v>
      </c>
      <c r="AE362" s="3">
        <f>COUNTIF($AD$2:AD362,1)</f>
        <v>0</v>
      </c>
      <c r="AF362" s="3">
        <f>Tableau1[[#This Row],[Classe]]</f>
        <v>0</v>
      </c>
    </row>
    <row r="363" spans="1:32" x14ac:dyDescent="0.25">
      <c r="A36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63" s="133">
        <f>COUNTIF($A$2:A363,1)</f>
        <v>362</v>
      </c>
      <c r="C363" s="133">
        <v>362</v>
      </c>
      <c r="E363" s="213"/>
      <c r="F363" s="214"/>
      <c r="G363" s="215"/>
      <c r="H363" s="216"/>
      <c r="I363" s="214"/>
      <c r="J363" s="217"/>
      <c r="K363" s="216"/>
      <c r="L363" s="216"/>
      <c r="Y363" s="3">
        <f>COUNTIF($J$2:J363,J363)</f>
        <v>0</v>
      </c>
      <c r="Z363" s="3">
        <f>COUNTIF($Y$2:Y363,1)</f>
        <v>0</v>
      </c>
      <c r="AA363" s="3">
        <f>Tableau1[[#This Row],[Niveau]]</f>
        <v>0</v>
      </c>
      <c r="AB363" s="3">
        <v>362</v>
      </c>
      <c r="AD363" s="3">
        <f>COUNTIF($K$2:K363,K363)</f>
        <v>0</v>
      </c>
      <c r="AE363" s="3">
        <f>COUNTIF($AD$2:AD363,1)</f>
        <v>0</v>
      </c>
      <c r="AF363" s="3">
        <f>Tableau1[[#This Row],[Classe]]</f>
        <v>0</v>
      </c>
    </row>
    <row r="364" spans="1:32" x14ac:dyDescent="0.25">
      <c r="A36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64" s="133">
        <f>COUNTIF($A$2:A364,1)</f>
        <v>363</v>
      </c>
      <c r="C364" s="133">
        <v>363</v>
      </c>
      <c r="E364" s="213"/>
      <c r="F364" s="214"/>
      <c r="G364" s="215"/>
      <c r="H364" s="216"/>
      <c r="I364" s="214"/>
      <c r="J364" s="217"/>
      <c r="K364" s="216"/>
      <c r="L364" s="216"/>
      <c r="Y364" s="3">
        <f>COUNTIF($J$2:J364,J364)</f>
        <v>0</v>
      </c>
      <c r="Z364" s="3">
        <f>COUNTIF($Y$2:Y364,1)</f>
        <v>0</v>
      </c>
      <c r="AA364" s="3">
        <f>Tableau1[[#This Row],[Niveau]]</f>
        <v>0</v>
      </c>
      <c r="AB364" s="3">
        <v>363</v>
      </c>
      <c r="AD364" s="3">
        <f>COUNTIF($K$2:K364,K364)</f>
        <v>0</v>
      </c>
      <c r="AE364" s="3">
        <f>COUNTIF($AD$2:AD364,1)</f>
        <v>0</v>
      </c>
      <c r="AF364" s="3">
        <f>Tableau1[[#This Row],[Classe]]</f>
        <v>0</v>
      </c>
    </row>
    <row r="365" spans="1:32" x14ac:dyDescent="0.25">
      <c r="A36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65" s="133">
        <f>COUNTIF($A$2:A365,1)</f>
        <v>364</v>
      </c>
      <c r="C365" s="133">
        <v>364</v>
      </c>
      <c r="E365" s="213"/>
      <c r="F365" s="214"/>
      <c r="G365" s="215"/>
      <c r="H365" s="216"/>
      <c r="I365" s="214"/>
      <c r="J365" s="217"/>
      <c r="K365" s="216"/>
      <c r="L365" s="216"/>
      <c r="Y365" s="3">
        <f>COUNTIF($J$2:J365,J365)</f>
        <v>0</v>
      </c>
      <c r="Z365" s="3">
        <f>COUNTIF($Y$2:Y365,1)</f>
        <v>0</v>
      </c>
      <c r="AA365" s="3">
        <f>Tableau1[[#This Row],[Niveau]]</f>
        <v>0</v>
      </c>
      <c r="AB365" s="3">
        <v>364</v>
      </c>
      <c r="AD365" s="3">
        <f>COUNTIF($K$2:K365,K365)</f>
        <v>0</v>
      </c>
      <c r="AE365" s="3">
        <f>COUNTIF($AD$2:AD365,1)</f>
        <v>0</v>
      </c>
      <c r="AF365" s="3">
        <f>Tableau1[[#This Row],[Classe]]</f>
        <v>0</v>
      </c>
    </row>
    <row r="366" spans="1:32" x14ac:dyDescent="0.25">
      <c r="A36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66" s="133">
        <f>COUNTIF($A$2:A366,1)</f>
        <v>365</v>
      </c>
      <c r="C366" s="133">
        <v>365</v>
      </c>
      <c r="E366" s="213"/>
      <c r="F366" s="214"/>
      <c r="G366" s="215"/>
      <c r="H366" s="216"/>
      <c r="I366" s="214"/>
      <c r="J366" s="217"/>
      <c r="K366" s="216"/>
      <c r="L366" s="216"/>
      <c r="Y366" s="3">
        <f>COUNTIF($J$2:J366,J366)</f>
        <v>0</v>
      </c>
      <c r="Z366" s="3">
        <f>COUNTIF($Y$2:Y366,1)</f>
        <v>0</v>
      </c>
      <c r="AA366" s="3">
        <f>Tableau1[[#This Row],[Niveau]]</f>
        <v>0</v>
      </c>
      <c r="AB366" s="3">
        <v>365</v>
      </c>
      <c r="AD366" s="3">
        <f>COUNTIF($K$2:K366,K366)</f>
        <v>0</v>
      </c>
      <c r="AE366" s="3">
        <f>COUNTIF($AD$2:AD366,1)</f>
        <v>0</v>
      </c>
      <c r="AF366" s="3">
        <f>Tableau1[[#This Row],[Classe]]</f>
        <v>0</v>
      </c>
    </row>
    <row r="367" spans="1:32" x14ac:dyDescent="0.25">
      <c r="A36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67" s="133">
        <f>COUNTIF($A$2:A367,1)</f>
        <v>366</v>
      </c>
      <c r="C367" s="133">
        <v>366</v>
      </c>
      <c r="E367" s="213"/>
      <c r="F367" s="214"/>
      <c r="G367" s="215"/>
      <c r="H367" s="216"/>
      <c r="I367" s="214"/>
      <c r="J367" s="217"/>
      <c r="K367" s="216"/>
      <c r="L367" s="216"/>
      <c r="Y367" s="3">
        <f>COUNTIF($J$2:J367,J367)</f>
        <v>0</v>
      </c>
      <c r="Z367" s="3">
        <f>COUNTIF($Y$2:Y367,1)</f>
        <v>0</v>
      </c>
      <c r="AA367" s="3">
        <f>Tableau1[[#This Row],[Niveau]]</f>
        <v>0</v>
      </c>
      <c r="AB367" s="3">
        <v>366</v>
      </c>
      <c r="AD367" s="3">
        <f>COUNTIF($K$2:K367,K367)</f>
        <v>0</v>
      </c>
      <c r="AE367" s="3">
        <f>COUNTIF($AD$2:AD367,1)</f>
        <v>0</v>
      </c>
      <c r="AF367" s="3">
        <f>Tableau1[[#This Row],[Classe]]</f>
        <v>0</v>
      </c>
    </row>
    <row r="368" spans="1:32" x14ac:dyDescent="0.25">
      <c r="A36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68" s="133">
        <f>COUNTIF($A$2:A368,1)</f>
        <v>367</v>
      </c>
      <c r="C368" s="133">
        <v>367</v>
      </c>
      <c r="E368" s="213"/>
      <c r="F368" s="214"/>
      <c r="G368" s="215"/>
      <c r="H368" s="216"/>
      <c r="I368" s="214"/>
      <c r="J368" s="217"/>
      <c r="K368" s="216"/>
      <c r="L368" s="216"/>
      <c r="Y368" s="3">
        <f>COUNTIF($J$2:J368,J368)</f>
        <v>0</v>
      </c>
      <c r="Z368" s="3">
        <f>COUNTIF($Y$2:Y368,1)</f>
        <v>0</v>
      </c>
      <c r="AA368" s="3">
        <f>Tableau1[[#This Row],[Niveau]]</f>
        <v>0</v>
      </c>
      <c r="AB368" s="3">
        <v>367</v>
      </c>
      <c r="AD368" s="3">
        <f>COUNTIF($K$2:K368,K368)</f>
        <v>0</v>
      </c>
      <c r="AE368" s="3">
        <f>COUNTIF($AD$2:AD368,1)</f>
        <v>0</v>
      </c>
      <c r="AF368" s="3">
        <f>Tableau1[[#This Row],[Classe]]</f>
        <v>0</v>
      </c>
    </row>
    <row r="369" spans="1:32" x14ac:dyDescent="0.25">
      <c r="A36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69" s="133">
        <f>COUNTIF($A$2:A369,1)</f>
        <v>368</v>
      </c>
      <c r="C369" s="133">
        <v>368</v>
      </c>
      <c r="E369" s="213"/>
      <c r="F369" s="214"/>
      <c r="G369" s="215"/>
      <c r="H369" s="216"/>
      <c r="I369" s="214"/>
      <c r="J369" s="217"/>
      <c r="K369" s="216"/>
      <c r="L369" s="216"/>
      <c r="Y369" s="3">
        <f>COUNTIF($J$2:J369,J369)</f>
        <v>0</v>
      </c>
      <c r="Z369" s="3">
        <f>COUNTIF($Y$2:Y369,1)</f>
        <v>0</v>
      </c>
      <c r="AA369" s="3">
        <f>Tableau1[[#This Row],[Niveau]]</f>
        <v>0</v>
      </c>
      <c r="AB369" s="3">
        <v>368</v>
      </c>
      <c r="AD369" s="3">
        <f>COUNTIF($K$2:K369,K369)</f>
        <v>0</v>
      </c>
      <c r="AE369" s="3">
        <f>COUNTIF($AD$2:AD369,1)</f>
        <v>0</v>
      </c>
      <c r="AF369" s="3">
        <f>Tableau1[[#This Row],[Classe]]</f>
        <v>0</v>
      </c>
    </row>
    <row r="370" spans="1:32" x14ac:dyDescent="0.25">
      <c r="A37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70" s="133">
        <f>COUNTIF($A$2:A370,1)</f>
        <v>369</v>
      </c>
      <c r="C370" s="133">
        <v>369</v>
      </c>
      <c r="E370" s="213"/>
      <c r="F370" s="214"/>
      <c r="G370" s="215"/>
      <c r="H370" s="216"/>
      <c r="I370" s="214"/>
      <c r="J370" s="217"/>
      <c r="K370" s="216"/>
      <c r="L370" s="216"/>
      <c r="Y370" s="3">
        <f>COUNTIF($J$2:J370,J370)</f>
        <v>0</v>
      </c>
      <c r="Z370" s="3">
        <f>COUNTIF($Y$2:Y370,1)</f>
        <v>0</v>
      </c>
      <c r="AA370" s="3">
        <f>Tableau1[[#This Row],[Niveau]]</f>
        <v>0</v>
      </c>
      <c r="AB370" s="3">
        <v>369</v>
      </c>
      <c r="AD370" s="3">
        <f>COUNTIF($K$2:K370,K370)</f>
        <v>0</v>
      </c>
      <c r="AE370" s="3">
        <f>COUNTIF($AD$2:AD370,1)</f>
        <v>0</v>
      </c>
      <c r="AF370" s="3">
        <f>Tableau1[[#This Row],[Classe]]</f>
        <v>0</v>
      </c>
    </row>
    <row r="371" spans="1:32" x14ac:dyDescent="0.25">
      <c r="A37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71" s="133">
        <f>COUNTIF($A$2:A371,1)</f>
        <v>370</v>
      </c>
      <c r="C371" s="133">
        <v>370</v>
      </c>
      <c r="E371" s="213"/>
      <c r="F371" s="214"/>
      <c r="G371" s="215"/>
      <c r="H371" s="216"/>
      <c r="I371" s="214"/>
      <c r="J371" s="217"/>
      <c r="K371" s="216"/>
      <c r="L371" s="216"/>
      <c r="Y371" s="3">
        <f>COUNTIF($J$2:J371,J371)</f>
        <v>0</v>
      </c>
      <c r="Z371" s="3">
        <f>COUNTIF($Y$2:Y371,1)</f>
        <v>0</v>
      </c>
      <c r="AA371" s="3">
        <f>Tableau1[[#This Row],[Niveau]]</f>
        <v>0</v>
      </c>
      <c r="AB371" s="3">
        <v>370</v>
      </c>
      <c r="AD371" s="3">
        <f>COUNTIF($K$2:K371,K371)</f>
        <v>0</v>
      </c>
      <c r="AE371" s="3">
        <f>COUNTIF($AD$2:AD371,1)</f>
        <v>0</v>
      </c>
      <c r="AF371" s="3">
        <f>Tableau1[[#This Row],[Classe]]</f>
        <v>0</v>
      </c>
    </row>
    <row r="372" spans="1:32" x14ac:dyDescent="0.25">
      <c r="A37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72" s="133">
        <f>COUNTIF($A$2:A372,1)</f>
        <v>371</v>
      </c>
      <c r="C372" s="133">
        <v>371</v>
      </c>
      <c r="E372" s="213"/>
      <c r="F372" s="214"/>
      <c r="G372" s="215"/>
      <c r="H372" s="216"/>
      <c r="I372" s="214"/>
      <c r="J372" s="217"/>
      <c r="K372" s="216"/>
      <c r="L372" s="216"/>
      <c r="Y372" s="3">
        <f>COUNTIF($J$2:J372,J372)</f>
        <v>0</v>
      </c>
      <c r="Z372" s="3">
        <f>COUNTIF($Y$2:Y372,1)</f>
        <v>0</v>
      </c>
      <c r="AA372" s="3">
        <f>Tableau1[[#This Row],[Niveau]]</f>
        <v>0</v>
      </c>
      <c r="AB372" s="3">
        <v>371</v>
      </c>
      <c r="AD372" s="3">
        <f>COUNTIF($K$2:K372,K372)</f>
        <v>0</v>
      </c>
      <c r="AE372" s="3">
        <f>COUNTIF($AD$2:AD372,1)</f>
        <v>0</v>
      </c>
      <c r="AF372" s="3">
        <f>Tableau1[[#This Row],[Classe]]</f>
        <v>0</v>
      </c>
    </row>
    <row r="373" spans="1:32" x14ac:dyDescent="0.25">
      <c r="A37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73" s="133">
        <f>COUNTIF($A$2:A373,1)</f>
        <v>372</v>
      </c>
      <c r="C373" s="133">
        <v>372</v>
      </c>
      <c r="E373" s="213"/>
      <c r="F373" s="214"/>
      <c r="G373" s="215"/>
      <c r="H373" s="216"/>
      <c r="I373" s="214"/>
      <c r="J373" s="217"/>
      <c r="K373" s="216"/>
      <c r="L373" s="216"/>
      <c r="Y373" s="3">
        <f>COUNTIF($J$2:J373,J373)</f>
        <v>0</v>
      </c>
      <c r="Z373" s="3">
        <f>COUNTIF($Y$2:Y373,1)</f>
        <v>0</v>
      </c>
      <c r="AA373" s="3">
        <f>Tableau1[[#This Row],[Niveau]]</f>
        <v>0</v>
      </c>
      <c r="AB373" s="3">
        <v>372</v>
      </c>
      <c r="AD373" s="3">
        <f>COUNTIF($K$2:K373,K373)</f>
        <v>0</v>
      </c>
      <c r="AE373" s="3">
        <f>COUNTIF($AD$2:AD373,1)</f>
        <v>0</v>
      </c>
      <c r="AF373" s="3">
        <f>Tableau1[[#This Row],[Classe]]</f>
        <v>0</v>
      </c>
    </row>
    <row r="374" spans="1:32" x14ac:dyDescent="0.25">
      <c r="A37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74" s="133">
        <f>COUNTIF($A$2:A374,1)</f>
        <v>373</v>
      </c>
      <c r="C374" s="133">
        <v>373</v>
      </c>
      <c r="E374" s="213"/>
      <c r="F374" s="214"/>
      <c r="G374" s="215"/>
      <c r="H374" s="216"/>
      <c r="I374" s="214"/>
      <c r="J374" s="217"/>
      <c r="K374" s="216"/>
      <c r="L374" s="216"/>
      <c r="Y374" s="3">
        <f>COUNTIF($J$2:J374,J374)</f>
        <v>0</v>
      </c>
      <c r="Z374" s="3">
        <f>COUNTIF($Y$2:Y374,1)</f>
        <v>0</v>
      </c>
      <c r="AA374" s="3">
        <f>Tableau1[[#This Row],[Niveau]]</f>
        <v>0</v>
      </c>
      <c r="AB374" s="3">
        <v>373</v>
      </c>
      <c r="AD374" s="3">
        <f>COUNTIF($K$2:K374,K374)</f>
        <v>0</v>
      </c>
      <c r="AE374" s="3">
        <f>COUNTIF($AD$2:AD374,1)</f>
        <v>0</v>
      </c>
      <c r="AF374" s="3">
        <f>Tableau1[[#This Row],[Classe]]</f>
        <v>0</v>
      </c>
    </row>
    <row r="375" spans="1:32" x14ac:dyDescent="0.25">
      <c r="A37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75" s="133">
        <f>COUNTIF($A$2:A375,1)</f>
        <v>374</v>
      </c>
      <c r="C375" s="133">
        <v>374</v>
      </c>
      <c r="E375" s="213"/>
      <c r="F375" s="214"/>
      <c r="G375" s="215"/>
      <c r="H375" s="216"/>
      <c r="I375" s="214"/>
      <c r="J375" s="217"/>
      <c r="K375" s="216"/>
      <c r="L375" s="216"/>
      <c r="Y375" s="3">
        <f>COUNTIF($J$2:J375,J375)</f>
        <v>0</v>
      </c>
      <c r="Z375" s="3">
        <f>COUNTIF($Y$2:Y375,1)</f>
        <v>0</v>
      </c>
      <c r="AA375" s="3">
        <f>Tableau1[[#This Row],[Niveau]]</f>
        <v>0</v>
      </c>
      <c r="AB375" s="3">
        <v>374</v>
      </c>
      <c r="AD375" s="3">
        <f>COUNTIF($K$2:K375,K375)</f>
        <v>0</v>
      </c>
      <c r="AE375" s="3">
        <f>COUNTIF($AD$2:AD375,1)</f>
        <v>0</v>
      </c>
      <c r="AF375" s="3">
        <f>Tableau1[[#This Row],[Classe]]</f>
        <v>0</v>
      </c>
    </row>
    <row r="376" spans="1:32" x14ac:dyDescent="0.25">
      <c r="A37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76" s="133">
        <f>COUNTIF($A$2:A376,1)</f>
        <v>375</v>
      </c>
      <c r="C376" s="133">
        <v>375</v>
      </c>
      <c r="E376" s="213"/>
      <c r="F376" s="214"/>
      <c r="G376" s="215"/>
      <c r="H376" s="216"/>
      <c r="I376" s="214"/>
      <c r="J376" s="217"/>
      <c r="K376" s="216"/>
      <c r="L376" s="216"/>
      <c r="Y376" s="3">
        <f>COUNTIF($J$2:J376,J376)</f>
        <v>0</v>
      </c>
      <c r="Z376" s="3">
        <f>COUNTIF($Y$2:Y376,1)</f>
        <v>0</v>
      </c>
      <c r="AA376" s="3">
        <f>Tableau1[[#This Row],[Niveau]]</f>
        <v>0</v>
      </c>
      <c r="AB376" s="3">
        <v>375</v>
      </c>
      <c r="AD376" s="3">
        <f>COUNTIF($K$2:K376,K376)</f>
        <v>0</v>
      </c>
      <c r="AE376" s="3">
        <f>COUNTIF($AD$2:AD376,1)</f>
        <v>0</v>
      </c>
      <c r="AF376" s="3">
        <f>Tableau1[[#This Row],[Classe]]</f>
        <v>0</v>
      </c>
    </row>
    <row r="377" spans="1:32" x14ac:dyDescent="0.25">
      <c r="A37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77" s="133">
        <f>COUNTIF($A$2:A377,1)</f>
        <v>376</v>
      </c>
      <c r="C377" s="133">
        <v>376</v>
      </c>
      <c r="E377" s="213"/>
      <c r="F377" s="214"/>
      <c r="G377" s="215"/>
      <c r="H377" s="216"/>
      <c r="I377" s="214"/>
      <c r="J377" s="217"/>
      <c r="K377" s="216"/>
      <c r="L377" s="216"/>
      <c r="Y377" s="3">
        <f>COUNTIF($J$2:J377,J377)</f>
        <v>0</v>
      </c>
      <c r="Z377" s="3">
        <f>COUNTIF($Y$2:Y377,1)</f>
        <v>0</v>
      </c>
      <c r="AA377" s="3">
        <f>Tableau1[[#This Row],[Niveau]]</f>
        <v>0</v>
      </c>
      <c r="AB377" s="3">
        <v>376</v>
      </c>
      <c r="AD377" s="3">
        <f>COUNTIF($K$2:K377,K377)</f>
        <v>0</v>
      </c>
      <c r="AE377" s="3">
        <f>COUNTIF($AD$2:AD377,1)</f>
        <v>0</v>
      </c>
      <c r="AF377" s="3">
        <f>Tableau1[[#This Row],[Classe]]</f>
        <v>0</v>
      </c>
    </row>
    <row r="378" spans="1:32" x14ac:dyDescent="0.25">
      <c r="A37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78" s="133">
        <f>COUNTIF($A$2:A378,1)</f>
        <v>377</v>
      </c>
      <c r="C378" s="133">
        <v>377</v>
      </c>
      <c r="E378" s="213"/>
      <c r="F378" s="214"/>
      <c r="G378" s="215"/>
      <c r="H378" s="216"/>
      <c r="I378" s="214"/>
      <c r="J378" s="217"/>
      <c r="K378" s="216"/>
      <c r="L378" s="216"/>
      <c r="Y378" s="3">
        <f>COUNTIF($J$2:J378,J378)</f>
        <v>0</v>
      </c>
      <c r="Z378" s="3">
        <f>COUNTIF($Y$2:Y378,1)</f>
        <v>0</v>
      </c>
      <c r="AA378" s="3">
        <f>Tableau1[[#This Row],[Niveau]]</f>
        <v>0</v>
      </c>
      <c r="AB378" s="3">
        <v>377</v>
      </c>
      <c r="AD378" s="3">
        <f>COUNTIF($K$2:K378,K378)</f>
        <v>0</v>
      </c>
      <c r="AE378" s="3">
        <f>COUNTIF($AD$2:AD378,1)</f>
        <v>0</v>
      </c>
      <c r="AF378" s="3">
        <f>Tableau1[[#This Row],[Classe]]</f>
        <v>0</v>
      </c>
    </row>
    <row r="379" spans="1:32" x14ac:dyDescent="0.25">
      <c r="A37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79" s="133">
        <f>COUNTIF($A$2:A379,1)</f>
        <v>378</v>
      </c>
      <c r="C379" s="133">
        <v>378</v>
      </c>
      <c r="E379" s="213"/>
      <c r="F379" s="214"/>
      <c r="G379" s="215"/>
      <c r="H379" s="216"/>
      <c r="I379" s="214"/>
      <c r="J379" s="217"/>
      <c r="K379" s="216"/>
      <c r="L379" s="216"/>
      <c r="Y379" s="3">
        <f>COUNTIF($J$2:J379,J379)</f>
        <v>0</v>
      </c>
      <c r="Z379" s="3">
        <f>COUNTIF($Y$2:Y379,1)</f>
        <v>0</v>
      </c>
      <c r="AA379" s="3">
        <f>Tableau1[[#This Row],[Niveau]]</f>
        <v>0</v>
      </c>
      <c r="AB379" s="3">
        <v>378</v>
      </c>
      <c r="AD379" s="3">
        <f>COUNTIF($K$2:K379,K379)</f>
        <v>0</v>
      </c>
      <c r="AE379" s="3">
        <f>COUNTIF($AD$2:AD379,1)</f>
        <v>0</v>
      </c>
      <c r="AF379" s="3">
        <f>Tableau1[[#This Row],[Classe]]</f>
        <v>0</v>
      </c>
    </row>
    <row r="380" spans="1:32" x14ac:dyDescent="0.25">
      <c r="A38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80" s="133">
        <f>COUNTIF($A$2:A380,1)</f>
        <v>379</v>
      </c>
      <c r="C380" s="133">
        <v>379</v>
      </c>
      <c r="E380" s="213"/>
      <c r="F380" s="214"/>
      <c r="G380" s="215"/>
      <c r="H380" s="216"/>
      <c r="I380" s="214"/>
      <c r="J380" s="217"/>
      <c r="K380" s="216"/>
      <c r="L380" s="216"/>
      <c r="Y380" s="3">
        <f>COUNTIF($J$2:J380,J380)</f>
        <v>0</v>
      </c>
      <c r="Z380" s="3">
        <f>COUNTIF($Y$2:Y380,1)</f>
        <v>0</v>
      </c>
      <c r="AA380" s="3">
        <f>Tableau1[[#This Row],[Niveau]]</f>
        <v>0</v>
      </c>
      <c r="AB380" s="3">
        <v>379</v>
      </c>
      <c r="AD380" s="3">
        <f>COUNTIF($K$2:K380,K380)</f>
        <v>0</v>
      </c>
      <c r="AE380" s="3">
        <f>COUNTIF($AD$2:AD380,1)</f>
        <v>0</v>
      </c>
      <c r="AF380" s="3">
        <f>Tableau1[[#This Row],[Classe]]</f>
        <v>0</v>
      </c>
    </row>
    <row r="381" spans="1:32" x14ac:dyDescent="0.25">
      <c r="A38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81" s="133">
        <f>COUNTIF($A$2:A381,1)</f>
        <v>380</v>
      </c>
      <c r="C381" s="133">
        <v>380</v>
      </c>
      <c r="E381" s="213"/>
      <c r="F381" s="214"/>
      <c r="G381" s="215"/>
      <c r="H381" s="216"/>
      <c r="I381" s="214"/>
      <c r="J381" s="217"/>
      <c r="K381" s="216"/>
      <c r="L381" s="216"/>
      <c r="Y381" s="3">
        <f>COUNTIF($J$2:J381,J381)</f>
        <v>0</v>
      </c>
      <c r="Z381" s="3">
        <f>COUNTIF($Y$2:Y381,1)</f>
        <v>0</v>
      </c>
      <c r="AA381" s="3">
        <f>Tableau1[[#This Row],[Niveau]]</f>
        <v>0</v>
      </c>
      <c r="AB381" s="3">
        <v>380</v>
      </c>
      <c r="AD381" s="3">
        <f>COUNTIF($K$2:K381,K381)</f>
        <v>0</v>
      </c>
      <c r="AE381" s="3">
        <f>COUNTIF($AD$2:AD381,1)</f>
        <v>0</v>
      </c>
      <c r="AF381" s="3">
        <f>Tableau1[[#This Row],[Classe]]</f>
        <v>0</v>
      </c>
    </row>
    <row r="382" spans="1:32" x14ac:dyDescent="0.25">
      <c r="A38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82" s="133">
        <f>COUNTIF($A$2:A382,1)</f>
        <v>381</v>
      </c>
      <c r="C382" s="133">
        <v>381</v>
      </c>
      <c r="E382" s="213"/>
      <c r="F382" s="214"/>
      <c r="G382" s="215"/>
      <c r="H382" s="216"/>
      <c r="I382" s="214"/>
      <c r="J382" s="217"/>
      <c r="K382" s="216"/>
      <c r="L382" s="216"/>
      <c r="Y382" s="3">
        <f>COUNTIF($J$2:J382,J382)</f>
        <v>0</v>
      </c>
      <c r="Z382" s="3">
        <f>COUNTIF($Y$2:Y382,1)</f>
        <v>0</v>
      </c>
      <c r="AA382" s="3">
        <f>Tableau1[[#This Row],[Niveau]]</f>
        <v>0</v>
      </c>
      <c r="AB382" s="3">
        <v>381</v>
      </c>
      <c r="AD382" s="3">
        <f>COUNTIF($K$2:K382,K382)</f>
        <v>0</v>
      </c>
      <c r="AE382" s="3">
        <f>COUNTIF($AD$2:AD382,1)</f>
        <v>0</v>
      </c>
      <c r="AF382" s="3">
        <f>Tableau1[[#This Row],[Classe]]</f>
        <v>0</v>
      </c>
    </row>
    <row r="383" spans="1:32" x14ac:dyDescent="0.25">
      <c r="A38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83" s="133">
        <f>COUNTIF($A$2:A383,1)</f>
        <v>382</v>
      </c>
      <c r="C383" s="133">
        <v>382</v>
      </c>
      <c r="E383" s="213"/>
      <c r="F383" s="214"/>
      <c r="G383" s="215"/>
      <c r="H383" s="216"/>
      <c r="I383" s="214"/>
      <c r="J383" s="217"/>
      <c r="K383" s="216"/>
      <c r="L383" s="216"/>
      <c r="Y383" s="3">
        <f>COUNTIF($J$2:J383,J383)</f>
        <v>0</v>
      </c>
      <c r="Z383" s="3">
        <f>COUNTIF($Y$2:Y383,1)</f>
        <v>0</v>
      </c>
      <c r="AA383" s="3">
        <f>Tableau1[[#This Row],[Niveau]]</f>
        <v>0</v>
      </c>
      <c r="AB383" s="3">
        <v>382</v>
      </c>
      <c r="AD383" s="3">
        <f>COUNTIF($K$2:K383,K383)</f>
        <v>0</v>
      </c>
      <c r="AE383" s="3">
        <f>COUNTIF($AD$2:AD383,1)</f>
        <v>0</v>
      </c>
      <c r="AF383" s="3">
        <f>Tableau1[[#This Row],[Classe]]</f>
        <v>0</v>
      </c>
    </row>
    <row r="384" spans="1:32" x14ac:dyDescent="0.25">
      <c r="A38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84" s="133">
        <f>COUNTIF($A$2:A384,1)</f>
        <v>383</v>
      </c>
      <c r="C384" s="133">
        <v>383</v>
      </c>
      <c r="E384" s="213"/>
      <c r="F384" s="214"/>
      <c r="G384" s="215"/>
      <c r="H384" s="216"/>
      <c r="I384" s="214"/>
      <c r="J384" s="217"/>
      <c r="K384" s="216"/>
      <c r="L384" s="216"/>
      <c r="Y384" s="3">
        <f>COUNTIF($J$2:J384,J384)</f>
        <v>0</v>
      </c>
      <c r="Z384" s="3">
        <f>COUNTIF($Y$2:Y384,1)</f>
        <v>0</v>
      </c>
      <c r="AA384" s="3">
        <f>Tableau1[[#This Row],[Niveau]]</f>
        <v>0</v>
      </c>
      <c r="AB384" s="3">
        <v>383</v>
      </c>
      <c r="AD384" s="3">
        <f>COUNTIF($K$2:K384,K384)</f>
        <v>0</v>
      </c>
      <c r="AE384" s="3">
        <f>COUNTIF($AD$2:AD384,1)</f>
        <v>0</v>
      </c>
      <c r="AF384" s="3">
        <f>Tableau1[[#This Row],[Classe]]</f>
        <v>0</v>
      </c>
    </row>
    <row r="385" spans="1:32" x14ac:dyDescent="0.25">
      <c r="A38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85" s="133">
        <f>COUNTIF($A$2:A385,1)</f>
        <v>384</v>
      </c>
      <c r="C385" s="133">
        <v>384</v>
      </c>
      <c r="E385" s="213"/>
      <c r="F385" s="214"/>
      <c r="G385" s="215"/>
      <c r="H385" s="216"/>
      <c r="I385" s="214"/>
      <c r="J385" s="217"/>
      <c r="K385" s="216"/>
      <c r="L385" s="216"/>
      <c r="Y385" s="3">
        <f>COUNTIF($J$2:J385,J385)</f>
        <v>0</v>
      </c>
      <c r="Z385" s="3">
        <f>COUNTIF($Y$2:Y385,1)</f>
        <v>0</v>
      </c>
      <c r="AA385" s="3">
        <f>Tableau1[[#This Row],[Niveau]]</f>
        <v>0</v>
      </c>
      <c r="AB385" s="3">
        <v>384</v>
      </c>
      <c r="AD385" s="3">
        <f>COUNTIF($K$2:K385,K385)</f>
        <v>0</v>
      </c>
      <c r="AE385" s="3">
        <f>COUNTIF($AD$2:AD385,1)</f>
        <v>0</v>
      </c>
      <c r="AF385" s="3">
        <f>Tableau1[[#This Row],[Classe]]</f>
        <v>0</v>
      </c>
    </row>
    <row r="386" spans="1:32" x14ac:dyDescent="0.25">
      <c r="A38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86" s="133">
        <f>COUNTIF($A$2:A386,1)</f>
        <v>385</v>
      </c>
      <c r="C386" s="133">
        <v>385</v>
      </c>
      <c r="E386" s="213"/>
      <c r="F386" s="214"/>
      <c r="G386" s="215"/>
      <c r="H386" s="216"/>
      <c r="I386" s="214"/>
      <c r="J386" s="217"/>
      <c r="K386" s="216"/>
      <c r="L386" s="216"/>
      <c r="Y386" s="3">
        <f>COUNTIF($J$2:J386,J386)</f>
        <v>0</v>
      </c>
      <c r="Z386" s="3">
        <f>COUNTIF($Y$2:Y386,1)</f>
        <v>0</v>
      </c>
      <c r="AA386" s="3">
        <f>Tableau1[[#This Row],[Niveau]]</f>
        <v>0</v>
      </c>
      <c r="AB386" s="3">
        <v>385</v>
      </c>
      <c r="AD386" s="3">
        <f>COUNTIF($K$2:K386,K386)</f>
        <v>0</v>
      </c>
      <c r="AE386" s="3">
        <f>COUNTIF($AD$2:AD386,1)</f>
        <v>0</v>
      </c>
      <c r="AF386" s="3">
        <f>Tableau1[[#This Row],[Classe]]</f>
        <v>0</v>
      </c>
    </row>
    <row r="387" spans="1:32" x14ac:dyDescent="0.25">
      <c r="A38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87" s="133">
        <f>COUNTIF($A$2:A387,1)</f>
        <v>386</v>
      </c>
      <c r="C387" s="133">
        <v>386</v>
      </c>
      <c r="E387" s="213"/>
      <c r="F387" s="214"/>
      <c r="G387" s="215"/>
      <c r="H387" s="216"/>
      <c r="I387" s="214"/>
      <c r="J387" s="217"/>
      <c r="K387" s="216"/>
      <c r="L387" s="216"/>
      <c r="Y387" s="3">
        <f>COUNTIF($J$2:J387,J387)</f>
        <v>0</v>
      </c>
      <c r="Z387" s="3">
        <f>COUNTIF($Y$2:Y387,1)</f>
        <v>0</v>
      </c>
      <c r="AA387" s="3">
        <f>Tableau1[[#This Row],[Niveau]]</f>
        <v>0</v>
      </c>
      <c r="AB387" s="3">
        <v>386</v>
      </c>
      <c r="AD387" s="3">
        <f>COUNTIF($K$2:K387,K387)</f>
        <v>0</v>
      </c>
      <c r="AE387" s="3">
        <f>COUNTIF($AD$2:AD387,1)</f>
        <v>0</v>
      </c>
      <c r="AF387" s="3">
        <f>Tableau1[[#This Row],[Classe]]</f>
        <v>0</v>
      </c>
    </row>
    <row r="388" spans="1:32" x14ac:dyDescent="0.25">
      <c r="A38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88" s="133">
        <f>COUNTIF($A$2:A388,1)</f>
        <v>387</v>
      </c>
      <c r="C388" s="133">
        <v>387</v>
      </c>
      <c r="E388" s="213"/>
      <c r="F388" s="214"/>
      <c r="G388" s="215"/>
      <c r="H388" s="216"/>
      <c r="I388" s="214"/>
      <c r="J388" s="217"/>
      <c r="K388" s="216"/>
      <c r="L388" s="216"/>
      <c r="Y388" s="3">
        <f>COUNTIF($J$2:J388,J388)</f>
        <v>0</v>
      </c>
      <c r="Z388" s="3">
        <f>COUNTIF($Y$2:Y388,1)</f>
        <v>0</v>
      </c>
      <c r="AA388" s="3">
        <f>Tableau1[[#This Row],[Niveau]]</f>
        <v>0</v>
      </c>
      <c r="AB388" s="3">
        <v>387</v>
      </c>
      <c r="AD388" s="3">
        <f>COUNTIF($K$2:K388,K388)</f>
        <v>0</v>
      </c>
      <c r="AE388" s="3">
        <f>COUNTIF($AD$2:AD388,1)</f>
        <v>0</v>
      </c>
      <c r="AF388" s="3">
        <f>Tableau1[[#This Row],[Classe]]</f>
        <v>0</v>
      </c>
    </row>
    <row r="389" spans="1:32" x14ac:dyDescent="0.25">
      <c r="A38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89" s="133">
        <f>COUNTIF($A$2:A389,1)</f>
        <v>388</v>
      </c>
      <c r="C389" s="133">
        <v>388</v>
      </c>
      <c r="E389" s="213"/>
      <c r="F389" s="214"/>
      <c r="G389" s="215"/>
      <c r="H389" s="216"/>
      <c r="I389" s="214"/>
      <c r="J389" s="217"/>
      <c r="K389" s="216"/>
      <c r="L389" s="216"/>
      <c r="Y389" s="3">
        <f>COUNTIF($J$2:J389,J389)</f>
        <v>0</v>
      </c>
      <c r="Z389" s="3">
        <f>COUNTIF($Y$2:Y389,1)</f>
        <v>0</v>
      </c>
      <c r="AA389" s="3">
        <f>Tableau1[[#This Row],[Niveau]]</f>
        <v>0</v>
      </c>
      <c r="AB389" s="3">
        <v>388</v>
      </c>
      <c r="AD389" s="3">
        <f>COUNTIF($K$2:K389,K389)</f>
        <v>0</v>
      </c>
      <c r="AE389" s="3">
        <f>COUNTIF($AD$2:AD389,1)</f>
        <v>0</v>
      </c>
      <c r="AF389" s="3">
        <f>Tableau1[[#This Row],[Classe]]</f>
        <v>0</v>
      </c>
    </row>
    <row r="390" spans="1:32" x14ac:dyDescent="0.25">
      <c r="A39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90" s="133">
        <f>COUNTIF($A$2:A390,1)</f>
        <v>389</v>
      </c>
      <c r="C390" s="133">
        <v>389</v>
      </c>
      <c r="E390" s="213"/>
      <c r="F390" s="214"/>
      <c r="G390" s="215"/>
      <c r="H390" s="216"/>
      <c r="I390" s="214"/>
      <c r="J390" s="217"/>
      <c r="K390" s="216"/>
      <c r="L390" s="216"/>
      <c r="Y390" s="3">
        <f>COUNTIF($J$2:J390,J390)</f>
        <v>0</v>
      </c>
      <c r="Z390" s="3">
        <f>COUNTIF($Y$2:Y390,1)</f>
        <v>0</v>
      </c>
      <c r="AA390" s="3">
        <f>Tableau1[[#This Row],[Niveau]]</f>
        <v>0</v>
      </c>
      <c r="AB390" s="3">
        <v>389</v>
      </c>
      <c r="AD390" s="3">
        <f>COUNTIF($K$2:K390,K390)</f>
        <v>0</v>
      </c>
      <c r="AE390" s="3">
        <f>COUNTIF($AD$2:AD390,1)</f>
        <v>0</v>
      </c>
      <c r="AF390" s="3">
        <f>Tableau1[[#This Row],[Classe]]</f>
        <v>0</v>
      </c>
    </row>
    <row r="391" spans="1:32" x14ac:dyDescent="0.25">
      <c r="A39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91" s="133">
        <f>COUNTIF($A$2:A391,1)</f>
        <v>390</v>
      </c>
      <c r="C391" s="133">
        <v>390</v>
      </c>
      <c r="E391" s="213"/>
      <c r="F391" s="214"/>
      <c r="G391" s="215"/>
      <c r="H391" s="216"/>
      <c r="I391" s="214"/>
      <c r="J391" s="217"/>
      <c r="K391" s="216"/>
      <c r="L391" s="216"/>
      <c r="Y391" s="3">
        <f>COUNTIF($J$2:J391,J391)</f>
        <v>0</v>
      </c>
      <c r="Z391" s="3">
        <f>COUNTIF($Y$2:Y391,1)</f>
        <v>0</v>
      </c>
      <c r="AA391" s="3">
        <f>Tableau1[[#This Row],[Niveau]]</f>
        <v>0</v>
      </c>
      <c r="AB391" s="3">
        <v>390</v>
      </c>
      <c r="AD391" s="3">
        <f>COUNTIF($K$2:K391,K391)</f>
        <v>0</v>
      </c>
      <c r="AE391" s="3">
        <f>COUNTIF($AD$2:AD391,1)</f>
        <v>0</v>
      </c>
      <c r="AF391" s="3">
        <f>Tableau1[[#This Row],[Classe]]</f>
        <v>0</v>
      </c>
    </row>
    <row r="392" spans="1:32" x14ac:dyDescent="0.25">
      <c r="A392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92" s="133">
        <f>COUNTIF($A$2:A392,1)</f>
        <v>391</v>
      </c>
      <c r="C392" s="133">
        <v>391</v>
      </c>
      <c r="E392" s="213"/>
      <c r="F392" s="214"/>
      <c r="G392" s="215"/>
      <c r="H392" s="216"/>
      <c r="I392" s="214"/>
      <c r="J392" s="217"/>
      <c r="K392" s="216"/>
      <c r="L392" s="216"/>
      <c r="Y392" s="3">
        <f>COUNTIF($J$2:J392,J392)</f>
        <v>0</v>
      </c>
      <c r="Z392" s="3">
        <f>COUNTIF($Y$2:Y392,1)</f>
        <v>0</v>
      </c>
      <c r="AA392" s="3">
        <f>Tableau1[[#This Row],[Niveau]]</f>
        <v>0</v>
      </c>
      <c r="AB392" s="3">
        <v>391</v>
      </c>
      <c r="AD392" s="3">
        <f>COUNTIF($K$2:K392,K392)</f>
        <v>0</v>
      </c>
      <c r="AE392" s="3">
        <f>COUNTIF($AD$2:AD392,1)</f>
        <v>0</v>
      </c>
      <c r="AF392" s="3">
        <f>Tableau1[[#This Row],[Classe]]</f>
        <v>0</v>
      </c>
    </row>
    <row r="393" spans="1:32" x14ac:dyDescent="0.25">
      <c r="A393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93" s="133">
        <f>COUNTIF($A$2:A393,1)</f>
        <v>392</v>
      </c>
      <c r="C393" s="133">
        <v>392</v>
      </c>
      <c r="E393" s="213"/>
      <c r="F393" s="214"/>
      <c r="G393" s="215"/>
      <c r="H393" s="216"/>
      <c r="I393" s="214"/>
      <c r="J393" s="217"/>
      <c r="K393" s="216"/>
      <c r="L393" s="216"/>
      <c r="Y393" s="3">
        <f>COUNTIF($J$2:J393,J393)</f>
        <v>0</v>
      </c>
      <c r="Z393" s="3">
        <f>COUNTIF($Y$2:Y393,1)</f>
        <v>0</v>
      </c>
      <c r="AA393" s="3">
        <f>Tableau1[[#This Row],[Niveau]]</f>
        <v>0</v>
      </c>
      <c r="AB393" s="3">
        <v>392</v>
      </c>
      <c r="AD393" s="3">
        <f>COUNTIF($K$2:K393,K393)</f>
        <v>0</v>
      </c>
      <c r="AE393" s="3">
        <f>COUNTIF($AD$2:AD393,1)</f>
        <v>0</v>
      </c>
      <c r="AF393" s="3">
        <f>Tableau1[[#This Row],[Classe]]</f>
        <v>0</v>
      </c>
    </row>
    <row r="394" spans="1:32" x14ac:dyDescent="0.25">
      <c r="A394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94" s="133">
        <f>COUNTIF($A$2:A394,1)</f>
        <v>393</v>
      </c>
      <c r="C394" s="133">
        <v>393</v>
      </c>
      <c r="E394" s="213"/>
      <c r="F394" s="214"/>
      <c r="G394" s="215"/>
      <c r="H394" s="216"/>
      <c r="I394" s="214"/>
      <c r="J394" s="217"/>
      <c r="K394" s="216"/>
      <c r="L394" s="216"/>
      <c r="Y394" s="3">
        <f>COUNTIF($J$2:J394,J394)</f>
        <v>0</v>
      </c>
      <c r="Z394" s="3">
        <f>COUNTIF($Y$2:Y394,1)</f>
        <v>0</v>
      </c>
      <c r="AA394" s="3">
        <f>Tableau1[[#This Row],[Niveau]]</f>
        <v>0</v>
      </c>
      <c r="AB394" s="3">
        <v>393</v>
      </c>
      <c r="AD394" s="3">
        <f>COUNTIF($K$2:K394,K394)</f>
        <v>0</v>
      </c>
      <c r="AE394" s="3">
        <f>COUNTIF($AD$2:AD394,1)</f>
        <v>0</v>
      </c>
      <c r="AF394" s="3">
        <f>Tableau1[[#This Row],[Classe]]</f>
        <v>0</v>
      </c>
    </row>
    <row r="395" spans="1:32" x14ac:dyDescent="0.25">
      <c r="A395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95" s="133">
        <f>COUNTIF($A$2:A395,1)</f>
        <v>394</v>
      </c>
      <c r="C395" s="133">
        <v>394</v>
      </c>
      <c r="E395" s="213"/>
      <c r="F395" s="214"/>
      <c r="G395" s="215"/>
      <c r="H395" s="216"/>
      <c r="I395" s="214"/>
      <c r="J395" s="217"/>
      <c r="K395" s="216"/>
      <c r="L395" s="216"/>
      <c r="Y395" s="3">
        <f>COUNTIF($J$2:J395,J395)</f>
        <v>0</v>
      </c>
      <c r="Z395" s="3">
        <f>COUNTIF($Y$2:Y395,1)</f>
        <v>0</v>
      </c>
      <c r="AA395" s="3">
        <f>Tableau1[[#This Row],[Niveau]]</f>
        <v>0</v>
      </c>
      <c r="AB395" s="3">
        <v>394</v>
      </c>
      <c r="AD395" s="3">
        <f>COUNTIF($K$2:K395,K395)</f>
        <v>0</v>
      </c>
      <c r="AE395" s="3">
        <f>COUNTIF($AD$2:AD395,1)</f>
        <v>0</v>
      </c>
      <c r="AF395" s="3">
        <f>Tableau1[[#This Row],[Classe]]</f>
        <v>0</v>
      </c>
    </row>
    <row r="396" spans="1:32" x14ac:dyDescent="0.25">
      <c r="A396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96" s="133">
        <f>COUNTIF($A$2:A396,1)</f>
        <v>395</v>
      </c>
      <c r="C396" s="133">
        <v>395</v>
      </c>
      <c r="E396" s="213"/>
      <c r="F396" s="214"/>
      <c r="G396" s="215"/>
      <c r="H396" s="216"/>
      <c r="I396" s="214"/>
      <c r="J396" s="217"/>
      <c r="K396" s="216"/>
      <c r="L396" s="216"/>
      <c r="Y396" s="3">
        <f>COUNTIF($J$2:J396,J396)</f>
        <v>0</v>
      </c>
      <c r="Z396" s="3">
        <f>COUNTIF($Y$2:Y396,1)</f>
        <v>0</v>
      </c>
      <c r="AA396" s="3">
        <f>Tableau1[[#This Row],[Niveau]]</f>
        <v>0</v>
      </c>
      <c r="AB396" s="3">
        <v>395</v>
      </c>
      <c r="AD396" s="3">
        <f>COUNTIF($K$2:K396,K396)</f>
        <v>0</v>
      </c>
      <c r="AE396" s="3">
        <f>COUNTIF($AD$2:AD396,1)</f>
        <v>0</v>
      </c>
      <c r="AF396" s="3">
        <f>Tableau1[[#This Row],[Classe]]</f>
        <v>0</v>
      </c>
    </row>
    <row r="397" spans="1:32" x14ac:dyDescent="0.25">
      <c r="A397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97" s="133">
        <f>COUNTIF($A$2:A397,1)</f>
        <v>396</v>
      </c>
      <c r="C397" s="133">
        <v>396</v>
      </c>
      <c r="E397" s="213"/>
      <c r="F397" s="214"/>
      <c r="G397" s="215"/>
      <c r="H397" s="216"/>
      <c r="I397" s="214"/>
      <c r="J397" s="217"/>
      <c r="K397" s="216"/>
      <c r="L397" s="216"/>
      <c r="Y397" s="3">
        <f>COUNTIF($J$2:J397,J397)</f>
        <v>0</v>
      </c>
      <c r="Z397" s="3">
        <f>COUNTIF($Y$2:Y397,1)</f>
        <v>0</v>
      </c>
      <c r="AA397" s="3">
        <f>Tableau1[[#This Row],[Niveau]]</f>
        <v>0</v>
      </c>
      <c r="AB397" s="3">
        <v>396</v>
      </c>
      <c r="AD397" s="3">
        <f>COUNTIF($K$2:K397,K397)</f>
        <v>0</v>
      </c>
      <c r="AE397" s="3">
        <f>COUNTIF($AD$2:AD397,1)</f>
        <v>0</v>
      </c>
      <c r="AF397" s="3">
        <f>Tableau1[[#This Row],[Classe]]</f>
        <v>0</v>
      </c>
    </row>
    <row r="398" spans="1:32" x14ac:dyDescent="0.25">
      <c r="A398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98" s="133">
        <f>COUNTIF($A$2:A398,1)</f>
        <v>397</v>
      </c>
      <c r="C398" s="133">
        <v>397</v>
      </c>
      <c r="E398" s="213"/>
      <c r="F398" s="214"/>
      <c r="G398" s="215"/>
      <c r="H398" s="216"/>
      <c r="I398" s="214"/>
      <c r="J398" s="217"/>
      <c r="K398" s="216"/>
      <c r="L398" s="216"/>
      <c r="Y398" s="3">
        <f>COUNTIF($J$2:J398,J398)</f>
        <v>0</v>
      </c>
      <c r="Z398" s="3">
        <f>COUNTIF($Y$2:Y398,1)</f>
        <v>0</v>
      </c>
      <c r="AA398" s="3">
        <f>Tableau1[[#This Row],[Niveau]]</f>
        <v>0</v>
      </c>
      <c r="AB398" s="3">
        <v>397</v>
      </c>
      <c r="AD398" s="3">
        <f>COUNTIF($K$2:K398,K398)</f>
        <v>0</v>
      </c>
      <c r="AE398" s="3">
        <f>COUNTIF($AD$2:AD398,1)</f>
        <v>0</v>
      </c>
      <c r="AF398" s="3">
        <f>Tableau1[[#This Row],[Classe]]</f>
        <v>0</v>
      </c>
    </row>
    <row r="399" spans="1:32" x14ac:dyDescent="0.25">
      <c r="A399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399" s="133">
        <f>COUNTIF($A$2:A399,1)</f>
        <v>398</v>
      </c>
      <c r="C399" s="133">
        <v>398</v>
      </c>
      <c r="E399" s="213"/>
      <c r="F399" s="214"/>
      <c r="G399" s="215"/>
      <c r="H399" s="216"/>
      <c r="I399" s="214"/>
      <c r="J399" s="217"/>
      <c r="K399" s="216"/>
      <c r="L399" s="216"/>
      <c r="Y399" s="3">
        <f>COUNTIF($J$2:J399,J399)</f>
        <v>0</v>
      </c>
      <c r="Z399" s="3">
        <f>COUNTIF($Y$2:Y399,1)</f>
        <v>0</v>
      </c>
      <c r="AA399" s="3">
        <f>Tableau1[[#This Row],[Niveau]]</f>
        <v>0</v>
      </c>
      <c r="AB399" s="3">
        <v>398</v>
      </c>
      <c r="AD399" s="3">
        <f>COUNTIF($K$2:K399,K399)</f>
        <v>0</v>
      </c>
      <c r="AE399" s="3">
        <f>COUNTIF($AD$2:AD399,1)</f>
        <v>0</v>
      </c>
      <c r="AF399" s="3">
        <f>Tableau1[[#This Row],[Classe]]</f>
        <v>0</v>
      </c>
    </row>
    <row r="400" spans="1:32" x14ac:dyDescent="0.25">
      <c r="A400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400" s="133">
        <f>COUNTIF($A$2:A400,1)</f>
        <v>399</v>
      </c>
      <c r="C400" s="133">
        <v>399</v>
      </c>
      <c r="E400" s="213"/>
      <c r="F400" s="214"/>
      <c r="G400" s="215"/>
      <c r="H400" s="216"/>
      <c r="I400" s="214"/>
      <c r="J400" s="217"/>
      <c r="K400" s="216"/>
      <c r="L400" s="216"/>
      <c r="Y400" s="3">
        <f>COUNTIF($J$2:J400,J400)</f>
        <v>0</v>
      </c>
      <c r="Z400" s="3">
        <f>COUNTIF($Y$2:Y400,1)</f>
        <v>0</v>
      </c>
      <c r="AA400" s="3">
        <f>Tableau1[[#This Row],[Niveau]]</f>
        <v>0</v>
      </c>
      <c r="AB400" s="3">
        <v>399</v>
      </c>
      <c r="AD400" s="3">
        <f>COUNTIF($K$2:K400,K400)</f>
        <v>0</v>
      </c>
      <c r="AE400" s="3">
        <f>COUNTIF($AD$2:AD400,1)</f>
        <v>0</v>
      </c>
      <c r="AF400" s="3">
        <f>Tableau1[[#This Row],[Classe]]</f>
        <v>0</v>
      </c>
    </row>
    <row r="401" spans="1:32" x14ac:dyDescent="0.25">
      <c r="A401" s="133">
        <f>IF(AND(OR(Sélection!$M$3="",Tableau1[[#This Row],[Niveau]]=Sélection!$M$3),OR(Sélection!$N$3="",Tableau1[[#This Row],[Classe]]=Sélection!$N$3),OR(Sélection!$O$3="",Tableau1[[#This Row],[Groupe de natation]]=Sélection!$O$3)),1,"")</f>
        <v>1</v>
      </c>
      <c r="B401" s="133">
        <f>COUNTIF($A$2:A401,1)</f>
        <v>400</v>
      </c>
      <c r="C401" s="133">
        <v>400</v>
      </c>
      <c r="E401" s="213"/>
      <c r="F401" s="214"/>
      <c r="G401" s="215"/>
      <c r="H401" s="216"/>
      <c r="I401" s="214"/>
      <c r="J401" s="217"/>
      <c r="K401" s="216"/>
      <c r="L401" s="216"/>
      <c r="Y401" s="3">
        <f>COUNTIF($J$2:J401,J401)</f>
        <v>0</v>
      </c>
      <c r="Z401" s="3">
        <f>COUNTIF($Y$2:Y401,1)</f>
        <v>0</v>
      </c>
      <c r="AA401" s="3">
        <f>Tableau1[[#This Row],[Niveau]]</f>
        <v>0</v>
      </c>
      <c r="AB401" s="3">
        <v>400</v>
      </c>
      <c r="AD401" s="3">
        <f>COUNTIF($K$2:K401,K401)</f>
        <v>0</v>
      </c>
      <c r="AE401" s="3">
        <f>COUNTIF($AD$2:AD401,1)</f>
        <v>0</v>
      </c>
      <c r="AF401" s="3">
        <f>Tableau1[[#This Row],[Classe]]</f>
        <v>0</v>
      </c>
    </row>
  </sheetData>
  <sheetProtection algorithmName="SHA-512" hashValue="wEBqEta0joJ1IVSe4nUFcEEEfhOvYxWbFqUoLMdWB/OZ9WMsVQ5OopbQuC1g313I3IDz+dDSRcoEYvTygGn73g==" saltValue="7/YniWeM5tIqJcWI26TOLw==" spinCount="100000" sheet="1" selectLockedCells="1" autoFilter="0"/>
  <mergeCells count="2">
    <mergeCell ref="N2:P3"/>
    <mergeCell ref="N5:P6"/>
  </mergeCell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Paramètres!$O$24:$O$31</xm:f>
          </x14:formula1>
          <xm:sqref>L2:L401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rgb="FFFFFF99"/>
  </sheetPr>
  <dimension ref="B1:AI408"/>
  <sheetViews>
    <sheetView workbookViewId="0">
      <pane xSplit="3" ySplit="3" topLeftCell="E4" activePane="bottomRight" state="frozen"/>
      <selection pane="topRight" activeCell="D1" sqref="D1"/>
      <selection pane="bottomLeft" activeCell="A3" sqref="A3"/>
      <selection pane="bottomRight" activeCell="J4" sqref="J4"/>
    </sheetView>
  </sheetViews>
  <sheetFormatPr baseColWidth="10" defaultColWidth="11.5703125" defaultRowHeight="15" x14ac:dyDescent="0.25"/>
  <cols>
    <col min="1" max="1" width="4.7109375" style="166" customWidth="1"/>
    <col min="2" max="2" width="17.28515625" style="166" customWidth="1"/>
    <col min="3" max="3" width="11.5703125" style="166"/>
    <col min="4" max="4" width="6.140625" style="167" customWidth="1"/>
    <col min="5" max="5" width="9.28515625" style="167" customWidth="1"/>
    <col min="6" max="6" width="11.5703125" style="167"/>
    <col min="7" max="7" width="15.5703125" style="167" customWidth="1"/>
    <col min="8" max="8" width="3.28515625" style="166" hidden="1" customWidth="1"/>
    <col min="9" max="9" width="2.85546875" style="166" customWidth="1"/>
    <col min="10" max="33" width="3.85546875" style="166" customWidth="1"/>
    <col min="34" max="34" width="14" style="166" customWidth="1"/>
    <col min="35" max="16384" width="11.5703125" style="166"/>
  </cols>
  <sheetData>
    <row r="1" spans="2:35" ht="15.75" thickBot="1" x14ac:dyDescent="0.3"/>
    <row r="2" spans="2:35" ht="49.15" customHeight="1" thickBot="1" x14ac:dyDescent="0.3">
      <c r="B2" s="168"/>
      <c r="C2" s="219"/>
      <c r="D2" s="220"/>
      <c r="E2" s="169"/>
      <c r="F2" s="170" t="s">
        <v>1979</v>
      </c>
      <c r="G2" s="169"/>
      <c r="J2" s="297" t="s">
        <v>1995</v>
      </c>
      <c r="K2" s="298"/>
      <c r="L2" s="298"/>
      <c r="M2" s="298"/>
      <c r="N2" s="299" t="s">
        <v>1945</v>
      </c>
      <c r="O2" s="300"/>
      <c r="P2" s="300"/>
      <c r="Q2" s="300"/>
      <c r="R2" s="301" t="s">
        <v>2044</v>
      </c>
      <c r="S2" s="302"/>
      <c r="T2" s="302"/>
      <c r="U2" s="302"/>
      <c r="V2" s="303" t="s">
        <v>1947</v>
      </c>
      <c r="W2" s="304"/>
      <c r="X2" s="304"/>
      <c r="Y2" s="304"/>
      <c r="Z2" s="305" t="s">
        <v>1948</v>
      </c>
      <c r="AA2" s="306"/>
      <c r="AB2" s="306"/>
      <c r="AC2" s="306"/>
      <c r="AD2" s="307" t="s">
        <v>1949</v>
      </c>
      <c r="AE2" s="308"/>
      <c r="AF2" s="308"/>
      <c r="AG2" s="308"/>
      <c r="AH2" s="171" t="s">
        <v>2096</v>
      </c>
    </row>
    <row r="3" spans="2:35" ht="91.9" customHeight="1" thickBot="1" x14ac:dyDescent="0.3">
      <c r="B3" s="172" t="s">
        <v>81</v>
      </c>
      <c r="C3" s="173" t="s">
        <v>1899</v>
      </c>
      <c r="D3" s="173" t="s">
        <v>1950</v>
      </c>
      <c r="E3" s="173" t="s">
        <v>1900</v>
      </c>
      <c r="F3" s="173" t="s">
        <v>1901</v>
      </c>
      <c r="G3" s="174" t="s">
        <v>1902</v>
      </c>
      <c r="J3" s="238" t="s">
        <v>1974</v>
      </c>
      <c r="K3" s="239" t="s">
        <v>1975</v>
      </c>
      <c r="L3" s="239" t="s">
        <v>1906</v>
      </c>
      <c r="M3" s="239" t="s">
        <v>1996</v>
      </c>
      <c r="N3" s="240" t="s">
        <v>1974</v>
      </c>
      <c r="O3" s="241" t="s">
        <v>1975</v>
      </c>
      <c r="P3" s="241" t="s">
        <v>1906</v>
      </c>
      <c r="Q3" s="241" t="s">
        <v>1996</v>
      </c>
      <c r="R3" s="242" t="s">
        <v>1974</v>
      </c>
      <c r="S3" s="243" t="s">
        <v>1975</v>
      </c>
      <c r="T3" s="243" t="s">
        <v>1906</v>
      </c>
      <c r="U3" s="243" t="s">
        <v>1996</v>
      </c>
      <c r="V3" s="244" t="s">
        <v>1974</v>
      </c>
      <c r="W3" s="245" t="s">
        <v>1975</v>
      </c>
      <c r="X3" s="245" t="s">
        <v>1906</v>
      </c>
      <c r="Y3" s="245" t="s">
        <v>1996</v>
      </c>
      <c r="Z3" s="246" t="s">
        <v>1974</v>
      </c>
      <c r="AA3" s="247" t="s">
        <v>1975</v>
      </c>
      <c r="AB3" s="247" t="s">
        <v>1906</v>
      </c>
      <c r="AC3" s="247" t="s">
        <v>1996</v>
      </c>
      <c r="AD3" s="248" t="s">
        <v>1974</v>
      </c>
      <c r="AE3" s="249" t="s">
        <v>1975</v>
      </c>
      <c r="AF3" s="249" t="s">
        <v>1906</v>
      </c>
      <c r="AG3" s="249" t="s">
        <v>1996</v>
      </c>
      <c r="AH3" s="175" t="s">
        <v>2097</v>
      </c>
      <c r="AI3" s="176"/>
    </row>
    <row r="4" spans="2:35" ht="19.899999999999999" customHeight="1" thickBot="1" x14ac:dyDescent="0.3">
      <c r="B4" s="177">
        <f>'Import élèves'!E2</f>
        <v>0</v>
      </c>
      <c r="C4" s="178">
        <f>'Import élèves'!F2</f>
        <v>0</v>
      </c>
      <c r="D4" s="179">
        <f>'Import élèves'!H2</f>
        <v>0</v>
      </c>
      <c r="E4" s="179">
        <f>'Import élèves'!J2</f>
        <v>0</v>
      </c>
      <c r="F4" s="179">
        <f>'Import élèves'!K2</f>
        <v>0</v>
      </c>
      <c r="G4" s="180">
        <f>'Import élèves'!L2</f>
        <v>0</v>
      </c>
      <c r="H4" s="181">
        <v>1</v>
      </c>
      <c r="I4" s="181"/>
      <c r="J4" s="82"/>
      <c r="K4" s="83"/>
      <c r="L4" s="83"/>
      <c r="M4" s="250"/>
      <c r="N4" s="85"/>
      <c r="O4" s="86"/>
      <c r="P4" s="86"/>
      <c r="Q4" s="87"/>
      <c r="R4" s="313"/>
      <c r="S4" s="314"/>
      <c r="T4" s="314"/>
      <c r="U4" s="88"/>
      <c r="V4" s="89"/>
      <c r="W4" s="90"/>
      <c r="X4" s="90"/>
      <c r="Y4" s="91"/>
      <c r="Z4" s="323"/>
      <c r="AA4" s="324"/>
      <c r="AB4" s="324"/>
      <c r="AC4" s="92"/>
      <c r="AD4" s="93"/>
      <c r="AE4" s="94"/>
      <c r="AF4" s="94"/>
      <c r="AG4" s="95"/>
      <c r="AH4" s="223"/>
    </row>
    <row r="5" spans="2:35" ht="19.899999999999999" customHeight="1" thickBot="1" x14ac:dyDescent="0.3">
      <c r="B5" s="182">
        <f>'Import élèves'!E3</f>
        <v>0</v>
      </c>
      <c r="C5" s="183">
        <f>'Import élèves'!F3</f>
        <v>0</v>
      </c>
      <c r="D5" s="184">
        <f>'Import élèves'!H3</f>
        <v>0</v>
      </c>
      <c r="E5" s="184">
        <f>'Import élèves'!J3</f>
        <v>0</v>
      </c>
      <c r="F5" s="184">
        <f>'Import élèves'!K3</f>
        <v>0</v>
      </c>
      <c r="G5" s="185">
        <f>'Import élèves'!L3</f>
        <v>0</v>
      </c>
      <c r="H5" s="166">
        <v>2</v>
      </c>
      <c r="I5" s="186"/>
      <c r="J5" s="81"/>
      <c r="K5" s="97"/>
      <c r="L5" s="97"/>
      <c r="M5" s="251"/>
      <c r="N5" s="227"/>
      <c r="O5" s="228"/>
      <c r="P5" s="228"/>
      <c r="Q5" s="229"/>
      <c r="R5" s="309"/>
      <c r="S5" s="310"/>
      <c r="T5" s="310"/>
      <c r="U5" s="102"/>
      <c r="V5" s="103"/>
      <c r="W5" s="104"/>
      <c r="X5" s="104"/>
      <c r="Y5" s="105"/>
      <c r="Z5" s="311"/>
      <c r="AA5" s="312"/>
      <c r="AB5" s="312"/>
      <c r="AC5" s="106"/>
      <c r="AD5" s="107"/>
      <c r="AE5" s="108"/>
      <c r="AF5" s="108"/>
      <c r="AG5" s="109"/>
      <c r="AH5" s="223"/>
    </row>
    <row r="6" spans="2:35" ht="19.899999999999999" customHeight="1" thickBot="1" x14ac:dyDescent="0.3">
      <c r="B6" s="182">
        <f>'Import élèves'!E4</f>
        <v>0</v>
      </c>
      <c r="C6" s="183">
        <f>'Import élèves'!F4</f>
        <v>0</v>
      </c>
      <c r="D6" s="184">
        <f>'Import élèves'!H4</f>
        <v>0</v>
      </c>
      <c r="E6" s="184">
        <f>'Import élèves'!J4</f>
        <v>0</v>
      </c>
      <c r="F6" s="184">
        <f>'Import élèves'!K4</f>
        <v>0</v>
      </c>
      <c r="G6" s="185">
        <f>'Import élèves'!L4</f>
        <v>0</v>
      </c>
      <c r="H6" s="166">
        <v>3</v>
      </c>
      <c r="I6" s="186"/>
      <c r="J6" s="81"/>
      <c r="K6" s="97"/>
      <c r="L6" s="97"/>
      <c r="M6" s="251"/>
      <c r="N6" s="227"/>
      <c r="O6" s="228"/>
      <c r="P6" s="228"/>
      <c r="Q6" s="229"/>
      <c r="R6" s="309"/>
      <c r="S6" s="310"/>
      <c r="T6" s="310"/>
      <c r="U6" s="102"/>
      <c r="V6" s="103"/>
      <c r="W6" s="104"/>
      <c r="X6" s="104"/>
      <c r="Y6" s="105"/>
      <c r="Z6" s="311"/>
      <c r="AA6" s="312"/>
      <c r="AB6" s="312"/>
      <c r="AC6" s="106"/>
      <c r="AD6" s="107"/>
      <c r="AE6" s="108"/>
      <c r="AF6" s="108"/>
      <c r="AG6" s="109"/>
      <c r="AH6" s="223"/>
    </row>
    <row r="7" spans="2:35" ht="19.899999999999999" customHeight="1" thickBot="1" x14ac:dyDescent="0.3">
      <c r="B7" s="182">
        <f>'Import élèves'!E5</f>
        <v>0</v>
      </c>
      <c r="C7" s="183">
        <f>'Import élèves'!F5</f>
        <v>0</v>
      </c>
      <c r="D7" s="184">
        <f>'Import élèves'!H5</f>
        <v>0</v>
      </c>
      <c r="E7" s="184">
        <f>'Import élèves'!J5</f>
        <v>0</v>
      </c>
      <c r="F7" s="184">
        <f>'Import élèves'!K5</f>
        <v>0</v>
      </c>
      <c r="G7" s="185">
        <f>'Import élèves'!L5</f>
        <v>0</v>
      </c>
      <c r="H7" s="181">
        <v>4</v>
      </c>
      <c r="I7" s="186"/>
      <c r="J7" s="81"/>
      <c r="K7" s="97"/>
      <c r="L7" s="97"/>
      <c r="M7" s="251"/>
      <c r="N7" s="227"/>
      <c r="O7" s="228"/>
      <c r="P7" s="228"/>
      <c r="Q7" s="229"/>
      <c r="R7" s="309"/>
      <c r="S7" s="310"/>
      <c r="T7" s="310"/>
      <c r="U7" s="102"/>
      <c r="V7" s="103"/>
      <c r="W7" s="104"/>
      <c r="X7" s="104"/>
      <c r="Y7" s="105"/>
      <c r="Z7" s="311"/>
      <c r="AA7" s="312"/>
      <c r="AB7" s="312"/>
      <c r="AC7" s="106"/>
      <c r="AD7" s="107"/>
      <c r="AE7" s="108"/>
      <c r="AF7" s="108"/>
      <c r="AG7" s="109"/>
      <c r="AH7" s="223"/>
    </row>
    <row r="8" spans="2:35" ht="19.899999999999999" customHeight="1" thickBot="1" x14ac:dyDescent="0.3">
      <c r="B8" s="187">
        <f>'Import élèves'!E6</f>
        <v>0</v>
      </c>
      <c r="C8" s="188">
        <f>'Import élèves'!F6</f>
        <v>0</v>
      </c>
      <c r="D8" s="189">
        <f>'Import élèves'!H6</f>
        <v>0</v>
      </c>
      <c r="E8" s="189">
        <f>'Import élèves'!J6</f>
        <v>0</v>
      </c>
      <c r="F8" s="189">
        <f>'Import élèves'!K6</f>
        <v>0</v>
      </c>
      <c r="G8" s="190">
        <f>'Import élèves'!L6</f>
        <v>0</v>
      </c>
      <c r="H8" s="166">
        <v>5</v>
      </c>
      <c r="I8" s="191"/>
      <c r="J8" s="111"/>
      <c r="K8" s="112"/>
      <c r="L8" s="112"/>
      <c r="M8" s="252"/>
      <c r="N8" s="253"/>
      <c r="O8" s="254"/>
      <c r="P8" s="254"/>
      <c r="Q8" s="255"/>
      <c r="R8" s="315"/>
      <c r="S8" s="316"/>
      <c r="T8" s="316"/>
      <c r="U8" s="117"/>
      <c r="V8" s="118"/>
      <c r="W8" s="119"/>
      <c r="X8" s="119"/>
      <c r="Y8" s="120"/>
      <c r="Z8" s="317"/>
      <c r="AA8" s="318"/>
      <c r="AB8" s="318"/>
      <c r="AC8" s="121"/>
      <c r="AD8" s="122"/>
      <c r="AE8" s="123"/>
      <c r="AF8" s="123"/>
      <c r="AG8" s="124"/>
      <c r="AH8" s="223"/>
    </row>
    <row r="9" spans="2:35" ht="19.899999999999999" customHeight="1" thickBot="1" x14ac:dyDescent="0.3">
      <c r="B9" s="177">
        <f>'Import élèves'!E7</f>
        <v>0</v>
      </c>
      <c r="C9" s="178">
        <f>'Import élèves'!F7</f>
        <v>0</v>
      </c>
      <c r="D9" s="179">
        <f>'Import élèves'!H7</f>
        <v>0</v>
      </c>
      <c r="E9" s="179">
        <f>'Import élèves'!J7</f>
        <v>0</v>
      </c>
      <c r="F9" s="179">
        <f>'Import élèves'!K7</f>
        <v>0</v>
      </c>
      <c r="G9" s="180">
        <f>'Import élèves'!L7</f>
        <v>0</v>
      </c>
      <c r="H9" s="166">
        <v>6</v>
      </c>
      <c r="I9" s="192"/>
      <c r="J9" s="82"/>
      <c r="K9" s="83"/>
      <c r="L9" s="83"/>
      <c r="M9" s="250"/>
      <c r="N9" s="85"/>
      <c r="O9" s="86"/>
      <c r="P9" s="86"/>
      <c r="Q9" s="87"/>
      <c r="R9" s="313"/>
      <c r="S9" s="314"/>
      <c r="T9" s="314"/>
      <c r="U9" s="88"/>
      <c r="V9" s="89"/>
      <c r="W9" s="90"/>
      <c r="X9" s="90"/>
      <c r="Y9" s="91"/>
      <c r="Z9" s="323"/>
      <c r="AA9" s="324"/>
      <c r="AB9" s="324"/>
      <c r="AC9" s="92"/>
      <c r="AD9" s="93"/>
      <c r="AE9" s="94"/>
      <c r="AF9" s="94"/>
      <c r="AG9" s="95"/>
      <c r="AH9" s="223"/>
    </row>
    <row r="10" spans="2:35" ht="19.899999999999999" customHeight="1" thickBot="1" x14ac:dyDescent="0.3">
      <c r="B10" s="182">
        <f>'Import élèves'!E8</f>
        <v>0</v>
      </c>
      <c r="C10" s="183">
        <f>'Import élèves'!F8</f>
        <v>0</v>
      </c>
      <c r="D10" s="184">
        <f>'Import élèves'!H8</f>
        <v>0</v>
      </c>
      <c r="E10" s="184">
        <f>'Import élèves'!J8</f>
        <v>0</v>
      </c>
      <c r="F10" s="184">
        <f>'Import élèves'!K8</f>
        <v>0</v>
      </c>
      <c r="G10" s="185">
        <f>'Import élèves'!L8</f>
        <v>0</v>
      </c>
      <c r="H10" s="181">
        <v>7</v>
      </c>
      <c r="I10" s="186"/>
      <c r="J10" s="81"/>
      <c r="K10" s="97"/>
      <c r="L10" s="97"/>
      <c r="M10" s="251"/>
      <c r="N10" s="227"/>
      <c r="O10" s="228"/>
      <c r="P10" s="228"/>
      <c r="Q10" s="229"/>
      <c r="R10" s="309"/>
      <c r="S10" s="310"/>
      <c r="T10" s="310"/>
      <c r="U10" s="102"/>
      <c r="V10" s="103"/>
      <c r="W10" s="104"/>
      <c r="X10" s="104"/>
      <c r="Y10" s="105"/>
      <c r="Z10" s="311"/>
      <c r="AA10" s="312"/>
      <c r="AB10" s="312"/>
      <c r="AC10" s="106"/>
      <c r="AD10" s="107"/>
      <c r="AE10" s="108"/>
      <c r="AF10" s="108"/>
      <c r="AG10" s="109"/>
      <c r="AH10" s="223"/>
    </row>
    <row r="11" spans="2:35" ht="19.899999999999999" customHeight="1" thickBot="1" x14ac:dyDescent="0.3">
      <c r="B11" s="182">
        <f>'Import élèves'!E9</f>
        <v>0</v>
      </c>
      <c r="C11" s="183">
        <f>'Import élèves'!F9</f>
        <v>0</v>
      </c>
      <c r="D11" s="184">
        <f>'Import élèves'!H9</f>
        <v>0</v>
      </c>
      <c r="E11" s="184">
        <f>'Import élèves'!J9</f>
        <v>0</v>
      </c>
      <c r="F11" s="184">
        <f>'Import élèves'!K9</f>
        <v>0</v>
      </c>
      <c r="G11" s="185">
        <f>'Import élèves'!L9</f>
        <v>0</v>
      </c>
      <c r="H11" s="166">
        <v>8</v>
      </c>
      <c r="I11" s="186"/>
      <c r="J11" s="81"/>
      <c r="K11" s="97"/>
      <c r="L11" s="97"/>
      <c r="M11" s="251"/>
      <c r="N11" s="227"/>
      <c r="O11" s="228"/>
      <c r="P11" s="228"/>
      <c r="Q11" s="229"/>
      <c r="R11" s="309"/>
      <c r="S11" s="310"/>
      <c r="T11" s="310"/>
      <c r="U11" s="102"/>
      <c r="V11" s="103"/>
      <c r="W11" s="104"/>
      <c r="X11" s="104"/>
      <c r="Y11" s="105"/>
      <c r="Z11" s="311"/>
      <c r="AA11" s="312"/>
      <c r="AB11" s="312"/>
      <c r="AC11" s="106"/>
      <c r="AD11" s="107"/>
      <c r="AE11" s="108"/>
      <c r="AF11" s="108"/>
      <c r="AG11" s="109"/>
      <c r="AH11" s="223"/>
    </row>
    <row r="12" spans="2:35" ht="19.899999999999999" customHeight="1" thickBot="1" x14ac:dyDescent="0.3">
      <c r="B12" s="182">
        <f>'Import élèves'!E10</f>
        <v>0</v>
      </c>
      <c r="C12" s="183">
        <f>'Import élèves'!F10</f>
        <v>0</v>
      </c>
      <c r="D12" s="184">
        <f>'Import élèves'!H10</f>
        <v>0</v>
      </c>
      <c r="E12" s="184">
        <f>'Import élèves'!J10</f>
        <v>0</v>
      </c>
      <c r="F12" s="184">
        <f>'Import élèves'!K10</f>
        <v>0</v>
      </c>
      <c r="G12" s="185">
        <f>'Import élèves'!L10</f>
        <v>0</v>
      </c>
      <c r="H12" s="166">
        <v>9</v>
      </c>
      <c r="I12" s="186"/>
      <c r="J12" s="81"/>
      <c r="K12" s="97"/>
      <c r="L12" s="97"/>
      <c r="M12" s="251"/>
      <c r="N12" s="227"/>
      <c r="O12" s="228"/>
      <c r="P12" s="228"/>
      <c r="Q12" s="229"/>
      <c r="R12" s="309"/>
      <c r="S12" s="310"/>
      <c r="T12" s="310"/>
      <c r="U12" s="102"/>
      <c r="V12" s="103"/>
      <c r="W12" s="104"/>
      <c r="X12" s="104"/>
      <c r="Y12" s="105"/>
      <c r="Z12" s="311"/>
      <c r="AA12" s="312"/>
      <c r="AB12" s="312"/>
      <c r="AC12" s="106"/>
      <c r="AD12" s="107"/>
      <c r="AE12" s="108"/>
      <c r="AF12" s="108"/>
      <c r="AG12" s="109"/>
      <c r="AH12" s="223"/>
    </row>
    <row r="13" spans="2:35" ht="19.899999999999999" customHeight="1" thickBot="1" x14ac:dyDescent="0.3">
      <c r="B13" s="187">
        <f>'Import élèves'!E11</f>
        <v>0</v>
      </c>
      <c r="C13" s="188">
        <f>'Import élèves'!F11</f>
        <v>0</v>
      </c>
      <c r="D13" s="189">
        <f>'Import élèves'!H11</f>
        <v>0</v>
      </c>
      <c r="E13" s="189">
        <f>'Import élèves'!J11</f>
        <v>0</v>
      </c>
      <c r="F13" s="189">
        <f>'Import élèves'!K11</f>
        <v>0</v>
      </c>
      <c r="G13" s="190">
        <f>'Import élèves'!L11</f>
        <v>0</v>
      </c>
      <c r="H13" s="181">
        <v>10</v>
      </c>
      <c r="I13" s="191"/>
      <c r="J13" s="111"/>
      <c r="K13" s="112"/>
      <c r="L13" s="112"/>
      <c r="M13" s="252"/>
      <c r="N13" s="253"/>
      <c r="O13" s="254"/>
      <c r="P13" s="254"/>
      <c r="Q13" s="255"/>
      <c r="R13" s="315"/>
      <c r="S13" s="316"/>
      <c r="T13" s="316"/>
      <c r="U13" s="117"/>
      <c r="V13" s="118"/>
      <c r="W13" s="119"/>
      <c r="X13" s="119"/>
      <c r="Y13" s="120"/>
      <c r="Z13" s="317"/>
      <c r="AA13" s="318"/>
      <c r="AB13" s="318"/>
      <c r="AC13" s="121"/>
      <c r="AD13" s="122"/>
      <c r="AE13" s="123"/>
      <c r="AF13" s="123"/>
      <c r="AG13" s="124"/>
      <c r="AH13" s="223"/>
    </row>
    <row r="14" spans="2:35" ht="19.899999999999999" customHeight="1" thickBot="1" x14ac:dyDescent="0.3">
      <c r="B14" s="177">
        <f>'Import élèves'!E12</f>
        <v>0</v>
      </c>
      <c r="C14" s="178">
        <f>'Import élèves'!F12</f>
        <v>0</v>
      </c>
      <c r="D14" s="179">
        <f>'Import élèves'!H12</f>
        <v>0</v>
      </c>
      <c r="E14" s="179">
        <f>'Import élèves'!J12</f>
        <v>0</v>
      </c>
      <c r="F14" s="179">
        <f>'Import élèves'!K12</f>
        <v>0</v>
      </c>
      <c r="G14" s="180">
        <f>'Import élèves'!L12</f>
        <v>0</v>
      </c>
      <c r="H14" s="166">
        <v>11</v>
      </c>
      <c r="I14" s="192"/>
      <c r="J14" s="224"/>
      <c r="K14" s="225"/>
      <c r="L14" s="225"/>
      <c r="M14" s="226"/>
      <c r="N14" s="227"/>
      <c r="O14" s="228"/>
      <c r="P14" s="228"/>
      <c r="Q14" s="229"/>
      <c r="R14" s="319"/>
      <c r="S14" s="320"/>
      <c r="T14" s="320"/>
      <c r="U14" s="230"/>
      <c r="V14" s="231"/>
      <c r="W14" s="232"/>
      <c r="X14" s="232"/>
      <c r="Y14" s="233"/>
      <c r="Z14" s="321"/>
      <c r="AA14" s="322"/>
      <c r="AB14" s="322"/>
      <c r="AC14" s="234"/>
      <c r="AD14" s="235"/>
      <c r="AE14" s="236"/>
      <c r="AF14" s="236"/>
      <c r="AG14" s="237"/>
      <c r="AH14" s="96"/>
    </row>
    <row r="15" spans="2:35" ht="19.899999999999999" customHeight="1" thickBot="1" x14ac:dyDescent="0.3">
      <c r="B15" s="182">
        <f>'Import élèves'!E13</f>
        <v>0</v>
      </c>
      <c r="C15" s="183">
        <f>'Import élèves'!F13</f>
        <v>0</v>
      </c>
      <c r="D15" s="184">
        <f>'Import élèves'!H13</f>
        <v>0</v>
      </c>
      <c r="E15" s="184">
        <f>'Import élèves'!J13</f>
        <v>0</v>
      </c>
      <c r="F15" s="184">
        <f>'Import élèves'!K13</f>
        <v>0</v>
      </c>
      <c r="G15" s="185">
        <f>'Import élèves'!L13</f>
        <v>0</v>
      </c>
      <c r="H15" s="166">
        <v>12</v>
      </c>
      <c r="I15" s="186"/>
      <c r="J15" s="81"/>
      <c r="K15" s="97"/>
      <c r="L15" s="97"/>
      <c r="M15" s="98"/>
      <c r="N15" s="99"/>
      <c r="O15" s="100"/>
      <c r="P15" s="100"/>
      <c r="Q15" s="101"/>
      <c r="R15" s="309"/>
      <c r="S15" s="310"/>
      <c r="T15" s="310"/>
      <c r="U15" s="102"/>
      <c r="V15" s="103"/>
      <c r="W15" s="104"/>
      <c r="X15" s="104"/>
      <c r="Y15" s="105"/>
      <c r="Z15" s="311"/>
      <c r="AA15" s="312"/>
      <c r="AB15" s="312"/>
      <c r="AC15" s="106"/>
      <c r="AD15" s="107"/>
      <c r="AE15" s="108"/>
      <c r="AF15" s="108"/>
      <c r="AG15" s="109"/>
      <c r="AH15" s="96"/>
    </row>
    <row r="16" spans="2:35" ht="19.899999999999999" customHeight="1" thickBot="1" x14ac:dyDescent="0.3">
      <c r="B16" s="182">
        <f>'Import élèves'!E14</f>
        <v>0</v>
      </c>
      <c r="C16" s="183">
        <f>'Import élèves'!F14</f>
        <v>0</v>
      </c>
      <c r="D16" s="184">
        <f>'Import élèves'!H14</f>
        <v>0</v>
      </c>
      <c r="E16" s="184">
        <f>'Import élèves'!J14</f>
        <v>0</v>
      </c>
      <c r="F16" s="184">
        <f>'Import élèves'!K14</f>
        <v>0</v>
      </c>
      <c r="G16" s="185">
        <f>'Import élèves'!L14</f>
        <v>0</v>
      </c>
      <c r="H16" s="181">
        <v>13</v>
      </c>
      <c r="I16" s="186"/>
      <c r="J16" s="81"/>
      <c r="K16" s="97"/>
      <c r="L16" s="97"/>
      <c r="M16" s="98"/>
      <c r="N16" s="99"/>
      <c r="O16" s="100"/>
      <c r="P16" s="100"/>
      <c r="Q16" s="101"/>
      <c r="R16" s="309"/>
      <c r="S16" s="310"/>
      <c r="T16" s="310"/>
      <c r="U16" s="102"/>
      <c r="V16" s="103"/>
      <c r="W16" s="104"/>
      <c r="X16" s="104"/>
      <c r="Y16" s="105"/>
      <c r="Z16" s="311"/>
      <c r="AA16" s="312"/>
      <c r="AB16" s="312"/>
      <c r="AC16" s="106"/>
      <c r="AD16" s="107"/>
      <c r="AE16" s="108"/>
      <c r="AF16" s="108"/>
      <c r="AG16" s="109"/>
      <c r="AH16" s="96"/>
    </row>
    <row r="17" spans="2:34" ht="19.899999999999999" customHeight="1" thickBot="1" x14ac:dyDescent="0.3">
      <c r="B17" s="182">
        <f>'Import élèves'!E15</f>
        <v>0</v>
      </c>
      <c r="C17" s="183">
        <f>'Import élèves'!F15</f>
        <v>0</v>
      </c>
      <c r="D17" s="184">
        <f>'Import élèves'!H15</f>
        <v>0</v>
      </c>
      <c r="E17" s="184">
        <f>'Import élèves'!J15</f>
        <v>0</v>
      </c>
      <c r="F17" s="184">
        <f>'Import élèves'!K15</f>
        <v>0</v>
      </c>
      <c r="G17" s="185">
        <f>'Import élèves'!L15</f>
        <v>0</v>
      </c>
      <c r="H17" s="166">
        <v>14</v>
      </c>
      <c r="I17" s="186"/>
      <c r="J17" s="81"/>
      <c r="K17" s="97"/>
      <c r="L17" s="97"/>
      <c r="M17" s="98"/>
      <c r="N17" s="99"/>
      <c r="O17" s="100"/>
      <c r="P17" s="100"/>
      <c r="Q17" s="101"/>
      <c r="R17" s="309"/>
      <c r="S17" s="310"/>
      <c r="T17" s="310"/>
      <c r="U17" s="102"/>
      <c r="V17" s="103"/>
      <c r="W17" s="104"/>
      <c r="X17" s="104"/>
      <c r="Y17" s="105"/>
      <c r="Z17" s="311"/>
      <c r="AA17" s="312"/>
      <c r="AB17" s="312"/>
      <c r="AC17" s="106"/>
      <c r="AD17" s="107"/>
      <c r="AE17" s="108"/>
      <c r="AF17" s="108"/>
      <c r="AG17" s="109"/>
      <c r="AH17" s="96"/>
    </row>
    <row r="18" spans="2:34" ht="19.899999999999999" customHeight="1" thickBot="1" x14ac:dyDescent="0.3">
      <c r="B18" s="187">
        <f>'Import élèves'!E16</f>
        <v>0</v>
      </c>
      <c r="C18" s="188">
        <f>'Import élèves'!F16</f>
        <v>0</v>
      </c>
      <c r="D18" s="189">
        <f>'Import élèves'!H16</f>
        <v>0</v>
      </c>
      <c r="E18" s="189">
        <f>'Import élèves'!J16</f>
        <v>0</v>
      </c>
      <c r="F18" s="189">
        <f>'Import élèves'!K16</f>
        <v>0</v>
      </c>
      <c r="G18" s="190">
        <f>'Import élèves'!L16</f>
        <v>0</v>
      </c>
      <c r="H18" s="166">
        <v>15</v>
      </c>
      <c r="I18" s="191"/>
      <c r="J18" s="111"/>
      <c r="K18" s="112"/>
      <c r="L18" s="112"/>
      <c r="M18" s="113"/>
      <c r="N18" s="114"/>
      <c r="O18" s="115"/>
      <c r="P18" s="115"/>
      <c r="Q18" s="116"/>
      <c r="R18" s="315"/>
      <c r="S18" s="316"/>
      <c r="T18" s="316"/>
      <c r="U18" s="117"/>
      <c r="V18" s="118"/>
      <c r="W18" s="119"/>
      <c r="X18" s="119"/>
      <c r="Y18" s="120"/>
      <c r="Z18" s="317"/>
      <c r="AA18" s="318"/>
      <c r="AB18" s="318"/>
      <c r="AC18" s="121"/>
      <c r="AD18" s="122"/>
      <c r="AE18" s="123"/>
      <c r="AF18" s="123"/>
      <c r="AG18" s="124"/>
      <c r="AH18" s="96"/>
    </row>
    <row r="19" spans="2:34" ht="19.899999999999999" customHeight="1" thickBot="1" x14ac:dyDescent="0.3">
      <c r="B19" s="177">
        <f>'Import élèves'!E17</f>
        <v>0</v>
      </c>
      <c r="C19" s="178">
        <f>'Import élèves'!F17</f>
        <v>0</v>
      </c>
      <c r="D19" s="179">
        <f>'Import élèves'!H17</f>
        <v>0</v>
      </c>
      <c r="E19" s="179">
        <f>'Import élèves'!J17</f>
        <v>0</v>
      </c>
      <c r="F19" s="179">
        <f>'Import élèves'!K17</f>
        <v>0</v>
      </c>
      <c r="G19" s="180">
        <f>'Import élèves'!L17</f>
        <v>0</v>
      </c>
      <c r="H19" s="181">
        <v>16</v>
      </c>
      <c r="I19" s="192"/>
      <c r="J19" s="82"/>
      <c r="K19" s="83"/>
      <c r="L19" s="83"/>
      <c r="M19" s="84"/>
      <c r="N19" s="85"/>
      <c r="O19" s="86"/>
      <c r="P19" s="86"/>
      <c r="Q19" s="87"/>
      <c r="R19" s="313"/>
      <c r="S19" s="314"/>
      <c r="T19" s="314"/>
      <c r="U19" s="88"/>
      <c r="V19" s="89"/>
      <c r="W19" s="90"/>
      <c r="X19" s="90"/>
      <c r="Y19" s="91"/>
      <c r="Z19" s="323"/>
      <c r="AA19" s="324"/>
      <c r="AB19" s="324"/>
      <c r="AC19" s="92"/>
      <c r="AD19" s="93"/>
      <c r="AE19" s="94"/>
      <c r="AF19" s="94"/>
      <c r="AG19" s="95"/>
      <c r="AH19" s="96"/>
    </row>
    <row r="20" spans="2:34" ht="19.899999999999999" customHeight="1" thickBot="1" x14ac:dyDescent="0.3">
      <c r="B20" s="182">
        <f>'Import élèves'!E18</f>
        <v>0</v>
      </c>
      <c r="C20" s="183">
        <f>'Import élèves'!F18</f>
        <v>0</v>
      </c>
      <c r="D20" s="184">
        <f>'Import élèves'!H18</f>
        <v>0</v>
      </c>
      <c r="E20" s="184">
        <f>'Import élèves'!J18</f>
        <v>0</v>
      </c>
      <c r="F20" s="184">
        <f>'Import élèves'!K18</f>
        <v>0</v>
      </c>
      <c r="G20" s="185">
        <f>'Import élèves'!L18</f>
        <v>0</v>
      </c>
      <c r="H20" s="166">
        <v>17</v>
      </c>
      <c r="I20" s="186"/>
      <c r="J20" s="81"/>
      <c r="K20" s="97"/>
      <c r="L20" s="97"/>
      <c r="M20" s="98"/>
      <c r="N20" s="99"/>
      <c r="O20" s="100"/>
      <c r="P20" s="100"/>
      <c r="Q20" s="101"/>
      <c r="R20" s="309"/>
      <c r="S20" s="310"/>
      <c r="T20" s="310"/>
      <c r="U20" s="102"/>
      <c r="V20" s="103"/>
      <c r="W20" s="104"/>
      <c r="X20" s="104"/>
      <c r="Y20" s="105"/>
      <c r="Z20" s="311"/>
      <c r="AA20" s="312"/>
      <c r="AB20" s="312"/>
      <c r="AC20" s="106"/>
      <c r="AD20" s="107"/>
      <c r="AE20" s="108"/>
      <c r="AF20" s="108"/>
      <c r="AG20" s="109"/>
      <c r="AH20" s="96"/>
    </row>
    <row r="21" spans="2:34" ht="19.899999999999999" customHeight="1" thickBot="1" x14ac:dyDescent="0.3">
      <c r="B21" s="182">
        <f>'Import élèves'!E19</f>
        <v>0</v>
      </c>
      <c r="C21" s="183">
        <f>'Import élèves'!F19</f>
        <v>0</v>
      </c>
      <c r="D21" s="184">
        <f>'Import élèves'!H19</f>
        <v>0</v>
      </c>
      <c r="E21" s="184">
        <f>'Import élèves'!J19</f>
        <v>0</v>
      </c>
      <c r="F21" s="184">
        <f>'Import élèves'!K19</f>
        <v>0</v>
      </c>
      <c r="G21" s="185">
        <f>'Import élèves'!L19</f>
        <v>0</v>
      </c>
      <c r="H21" s="166">
        <v>18</v>
      </c>
      <c r="I21" s="186"/>
      <c r="J21" s="81"/>
      <c r="K21" s="97"/>
      <c r="L21" s="97"/>
      <c r="M21" s="98"/>
      <c r="N21" s="99"/>
      <c r="O21" s="100"/>
      <c r="P21" s="100"/>
      <c r="Q21" s="101"/>
      <c r="R21" s="325"/>
      <c r="S21" s="326"/>
      <c r="T21" s="327"/>
      <c r="U21" s="102"/>
      <c r="V21" s="103"/>
      <c r="W21" s="104"/>
      <c r="X21" s="104"/>
      <c r="Y21" s="105"/>
      <c r="Z21" s="311"/>
      <c r="AA21" s="312"/>
      <c r="AB21" s="312"/>
      <c r="AC21" s="106"/>
      <c r="AD21" s="107"/>
      <c r="AE21" s="108"/>
      <c r="AF21" s="108"/>
      <c r="AG21" s="109"/>
      <c r="AH21" s="96"/>
    </row>
    <row r="22" spans="2:34" ht="19.899999999999999" customHeight="1" thickBot="1" x14ac:dyDescent="0.3">
      <c r="B22" s="182">
        <f>'Import élèves'!E20</f>
        <v>0</v>
      </c>
      <c r="C22" s="183">
        <f>'Import élèves'!F20</f>
        <v>0</v>
      </c>
      <c r="D22" s="184">
        <f>'Import élèves'!H20</f>
        <v>0</v>
      </c>
      <c r="E22" s="184">
        <f>'Import élèves'!J20</f>
        <v>0</v>
      </c>
      <c r="F22" s="184">
        <f>'Import élèves'!K20</f>
        <v>0</v>
      </c>
      <c r="G22" s="185">
        <f>'Import élèves'!L20</f>
        <v>0</v>
      </c>
      <c r="H22" s="181">
        <v>19</v>
      </c>
      <c r="I22" s="186"/>
      <c r="J22" s="81"/>
      <c r="K22" s="97"/>
      <c r="L22" s="97"/>
      <c r="M22" s="98"/>
      <c r="N22" s="99"/>
      <c r="O22" s="100"/>
      <c r="P22" s="100"/>
      <c r="Q22" s="101"/>
      <c r="R22" s="309"/>
      <c r="S22" s="310"/>
      <c r="T22" s="310"/>
      <c r="U22" s="102"/>
      <c r="V22" s="103"/>
      <c r="W22" s="104"/>
      <c r="X22" s="104"/>
      <c r="Y22" s="105"/>
      <c r="Z22" s="311"/>
      <c r="AA22" s="312"/>
      <c r="AB22" s="312"/>
      <c r="AC22" s="106"/>
      <c r="AD22" s="107"/>
      <c r="AE22" s="108"/>
      <c r="AF22" s="108"/>
      <c r="AG22" s="109"/>
      <c r="AH22" s="96"/>
    </row>
    <row r="23" spans="2:34" ht="19.899999999999999" customHeight="1" thickBot="1" x14ac:dyDescent="0.3">
      <c r="B23" s="187">
        <f>'Import élèves'!E21</f>
        <v>0</v>
      </c>
      <c r="C23" s="188">
        <f>'Import élèves'!F21</f>
        <v>0</v>
      </c>
      <c r="D23" s="189">
        <f>'Import élèves'!H21</f>
        <v>0</v>
      </c>
      <c r="E23" s="189">
        <f>'Import élèves'!J21</f>
        <v>0</v>
      </c>
      <c r="F23" s="189">
        <f>'Import élèves'!K21</f>
        <v>0</v>
      </c>
      <c r="G23" s="190">
        <f>'Import élèves'!L21</f>
        <v>0</v>
      </c>
      <c r="H23" s="166">
        <v>20</v>
      </c>
      <c r="I23" s="191"/>
      <c r="J23" s="111"/>
      <c r="K23" s="112"/>
      <c r="L23" s="112"/>
      <c r="M23" s="113"/>
      <c r="N23" s="114"/>
      <c r="O23" s="115"/>
      <c r="P23" s="115"/>
      <c r="Q23" s="116"/>
      <c r="R23" s="315"/>
      <c r="S23" s="316"/>
      <c r="T23" s="316"/>
      <c r="U23" s="117"/>
      <c r="V23" s="118"/>
      <c r="W23" s="119"/>
      <c r="X23" s="119"/>
      <c r="Y23" s="120"/>
      <c r="Z23" s="317"/>
      <c r="AA23" s="318"/>
      <c r="AB23" s="318"/>
      <c r="AC23" s="121"/>
      <c r="AD23" s="122"/>
      <c r="AE23" s="123"/>
      <c r="AF23" s="123"/>
      <c r="AG23" s="124"/>
      <c r="AH23" s="96"/>
    </row>
    <row r="24" spans="2:34" ht="19.899999999999999" customHeight="1" thickBot="1" x14ac:dyDescent="0.3">
      <c r="B24" s="177">
        <f>'Import élèves'!E22</f>
        <v>0</v>
      </c>
      <c r="C24" s="178">
        <f>'Import élèves'!F22</f>
        <v>0</v>
      </c>
      <c r="D24" s="179">
        <f>'Import élèves'!H22</f>
        <v>0</v>
      </c>
      <c r="E24" s="179">
        <f>'Import élèves'!J22</f>
        <v>0</v>
      </c>
      <c r="F24" s="179">
        <f>'Import élèves'!K22</f>
        <v>0</v>
      </c>
      <c r="G24" s="180">
        <f>'Import élèves'!L22</f>
        <v>0</v>
      </c>
      <c r="H24" s="166">
        <v>21</v>
      </c>
      <c r="I24" s="181"/>
      <c r="J24" s="82"/>
      <c r="K24" s="83"/>
      <c r="L24" s="83"/>
      <c r="M24" s="84"/>
      <c r="N24" s="85"/>
      <c r="O24" s="86"/>
      <c r="P24" s="86"/>
      <c r="Q24" s="87"/>
      <c r="R24" s="313"/>
      <c r="S24" s="314"/>
      <c r="T24" s="314"/>
      <c r="U24" s="88"/>
      <c r="V24" s="89"/>
      <c r="W24" s="90"/>
      <c r="X24" s="90"/>
      <c r="Y24" s="91"/>
      <c r="Z24" s="323"/>
      <c r="AA24" s="324"/>
      <c r="AB24" s="324"/>
      <c r="AC24" s="92"/>
      <c r="AD24" s="93"/>
      <c r="AE24" s="94"/>
      <c r="AF24" s="94"/>
      <c r="AG24" s="95"/>
      <c r="AH24" s="96"/>
    </row>
    <row r="25" spans="2:34" ht="19.899999999999999" customHeight="1" thickBot="1" x14ac:dyDescent="0.3">
      <c r="B25" s="182">
        <f>'Import élèves'!E23</f>
        <v>0</v>
      </c>
      <c r="C25" s="183">
        <f>'Import élèves'!F23</f>
        <v>0</v>
      </c>
      <c r="D25" s="184">
        <f>'Import élèves'!H23</f>
        <v>0</v>
      </c>
      <c r="E25" s="184">
        <f>'Import élèves'!J23</f>
        <v>0</v>
      </c>
      <c r="F25" s="184">
        <f>'Import élèves'!K23</f>
        <v>0</v>
      </c>
      <c r="G25" s="185">
        <f>'Import élèves'!L23</f>
        <v>0</v>
      </c>
      <c r="H25" s="181">
        <v>22</v>
      </c>
      <c r="I25" s="193"/>
      <c r="J25" s="81"/>
      <c r="K25" s="97"/>
      <c r="L25" s="97"/>
      <c r="M25" s="98"/>
      <c r="N25" s="99"/>
      <c r="O25" s="100"/>
      <c r="P25" s="100"/>
      <c r="Q25" s="101"/>
      <c r="R25" s="309"/>
      <c r="S25" s="310"/>
      <c r="T25" s="310"/>
      <c r="U25" s="102"/>
      <c r="V25" s="103"/>
      <c r="W25" s="104"/>
      <c r="X25" s="104"/>
      <c r="Y25" s="105"/>
      <c r="Z25" s="311"/>
      <c r="AA25" s="312"/>
      <c r="AB25" s="312"/>
      <c r="AC25" s="106"/>
      <c r="AD25" s="107"/>
      <c r="AE25" s="108"/>
      <c r="AF25" s="108"/>
      <c r="AG25" s="109"/>
      <c r="AH25" s="96"/>
    </row>
    <row r="26" spans="2:34" ht="19.899999999999999" customHeight="1" x14ac:dyDescent="0.25">
      <c r="B26" s="182">
        <f>'Import élèves'!E24</f>
        <v>0</v>
      </c>
      <c r="C26" s="183">
        <f>'Import élèves'!F24</f>
        <v>0</v>
      </c>
      <c r="D26" s="184">
        <f>'Import élèves'!H24</f>
        <v>0</v>
      </c>
      <c r="E26" s="184">
        <f>'Import élèves'!J24</f>
        <v>0</v>
      </c>
      <c r="F26" s="184">
        <f>'Import élèves'!K24</f>
        <v>0</v>
      </c>
      <c r="G26" s="185">
        <f>'Import élèves'!L24</f>
        <v>0</v>
      </c>
      <c r="H26" s="166">
        <v>23</v>
      </c>
      <c r="I26" s="193"/>
      <c r="J26" s="81"/>
      <c r="K26" s="97"/>
      <c r="L26" s="97"/>
      <c r="M26" s="98"/>
      <c r="N26" s="99"/>
      <c r="O26" s="100"/>
      <c r="P26" s="100"/>
      <c r="Q26" s="101"/>
      <c r="R26" s="309"/>
      <c r="S26" s="310"/>
      <c r="T26" s="310"/>
      <c r="U26" s="102"/>
      <c r="V26" s="103"/>
      <c r="W26" s="104"/>
      <c r="X26" s="104"/>
      <c r="Y26" s="105"/>
      <c r="Z26" s="311"/>
      <c r="AA26" s="312"/>
      <c r="AB26" s="312"/>
      <c r="AC26" s="106"/>
      <c r="AD26" s="107"/>
      <c r="AE26" s="108"/>
      <c r="AF26" s="108"/>
      <c r="AG26" s="109"/>
      <c r="AH26" s="96"/>
    </row>
    <row r="27" spans="2:34" ht="19.899999999999999" customHeight="1" thickBot="1" x14ac:dyDescent="0.3">
      <c r="B27" s="182">
        <f>'Import élèves'!E25</f>
        <v>0</v>
      </c>
      <c r="C27" s="183">
        <f>'Import élèves'!F25</f>
        <v>0</v>
      </c>
      <c r="D27" s="184">
        <f>'Import élèves'!H25</f>
        <v>0</v>
      </c>
      <c r="E27" s="184">
        <f>'Import élèves'!J25</f>
        <v>0</v>
      </c>
      <c r="F27" s="184">
        <f>'Import élèves'!K25</f>
        <v>0</v>
      </c>
      <c r="G27" s="185">
        <f>'Import élèves'!L25</f>
        <v>0</v>
      </c>
      <c r="H27" s="166">
        <v>24</v>
      </c>
      <c r="I27" s="193"/>
      <c r="J27" s="81"/>
      <c r="K27" s="97"/>
      <c r="L27" s="97"/>
      <c r="M27" s="98"/>
      <c r="N27" s="99"/>
      <c r="O27" s="100"/>
      <c r="P27" s="100"/>
      <c r="Q27" s="101"/>
      <c r="R27" s="309"/>
      <c r="S27" s="310"/>
      <c r="T27" s="310"/>
      <c r="U27" s="102"/>
      <c r="V27" s="103"/>
      <c r="W27" s="104"/>
      <c r="X27" s="104"/>
      <c r="Y27" s="105"/>
      <c r="Z27" s="311"/>
      <c r="AA27" s="312"/>
      <c r="AB27" s="312"/>
      <c r="AC27" s="106"/>
      <c r="AD27" s="107"/>
      <c r="AE27" s="108"/>
      <c r="AF27" s="108"/>
      <c r="AG27" s="109"/>
      <c r="AH27" s="110"/>
    </row>
    <row r="28" spans="2:34" ht="19.899999999999999" customHeight="1" thickBot="1" x14ac:dyDescent="0.3">
      <c r="B28" s="187">
        <f>'Import élèves'!E26</f>
        <v>0</v>
      </c>
      <c r="C28" s="188">
        <f>'Import élèves'!F26</f>
        <v>0</v>
      </c>
      <c r="D28" s="189">
        <f>'Import élèves'!H26</f>
        <v>0</v>
      </c>
      <c r="E28" s="189">
        <f>'Import élèves'!J26</f>
        <v>0</v>
      </c>
      <c r="F28" s="189">
        <f>'Import élèves'!K26</f>
        <v>0</v>
      </c>
      <c r="G28" s="190">
        <f>'Import élèves'!L26</f>
        <v>0</v>
      </c>
      <c r="H28" s="181">
        <v>25</v>
      </c>
      <c r="I28" s="194"/>
      <c r="J28" s="111"/>
      <c r="K28" s="112"/>
      <c r="L28" s="112"/>
      <c r="M28" s="113"/>
      <c r="N28" s="114"/>
      <c r="O28" s="115"/>
      <c r="P28" s="115"/>
      <c r="Q28" s="116"/>
      <c r="R28" s="315"/>
      <c r="S28" s="316"/>
      <c r="T28" s="316"/>
      <c r="U28" s="117"/>
      <c r="V28" s="118"/>
      <c r="W28" s="119"/>
      <c r="X28" s="119"/>
      <c r="Y28" s="120"/>
      <c r="Z28" s="317"/>
      <c r="AA28" s="318"/>
      <c r="AB28" s="318"/>
      <c r="AC28" s="121"/>
      <c r="AD28" s="122"/>
      <c r="AE28" s="123"/>
      <c r="AF28" s="123"/>
      <c r="AG28" s="124"/>
      <c r="AH28" s="125"/>
    </row>
    <row r="29" spans="2:34" ht="19.899999999999999" customHeight="1" x14ac:dyDescent="0.25">
      <c r="B29" s="177">
        <f>'Import élèves'!E27</f>
        <v>0</v>
      </c>
      <c r="C29" s="178">
        <f>'Import élèves'!F27</f>
        <v>0</v>
      </c>
      <c r="D29" s="179">
        <f>'Import élèves'!H27</f>
        <v>0</v>
      </c>
      <c r="E29" s="179">
        <f>'Import élèves'!J27</f>
        <v>0</v>
      </c>
      <c r="F29" s="179">
        <f>'Import élèves'!K27</f>
        <v>0</v>
      </c>
      <c r="G29" s="180">
        <f>'Import élèves'!L27</f>
        <v>0</v>
      </c>
      <c r="H29" s="166">
        <v>26</v>
      </c>
      <c r="I29" s="181"/>
      <c r="J29" s="82"/>
      <c r="K29" s="83"/>
      <c r="L29" s="83"/>
      <c r="M29" s="84"/>
      <c r="N29" s="85"/>
      <c r="O29" s="86"/>
      <c r="P29" s="86"/>
      <c r="Q29" s="87"/>
      <c r="R29" s="313"/>
      <c r="S29" s="314"/>
      <c r="T29" s="314"/>
      <c r="U29" s="88"/>
      <c r="V29" s="89"/>
      <c r="W29" s="90"/>
      <c r="X29" s="90"/>
      <c r="Y29" s="91"/>
      <c r="Z29" s="323"/>
      <c r="AA29" s="324"/>
      <c r="AB29" s="324"/>
      <c r="AC29" s="92"/>
      <c r="AD29" s="93"/>
      <c r="AE29" s="94"/>
      <c r="AF29" s="94"/>
      <c r="AG29" s="95"/>
      <c r="AH29" s="96"/>
    </row>
    <row r="30" spans="2:34" ht="19.899999999999999" customHeight="1" thickBot="1" x14ac:dyDescent="0.3">
      <c r="B30" s="182">
        <f>'Import élèves'!E28</f>
        <v>0</v>
      </c>
      <c r="C30" s="183">
        <f>'Import élèves'!F28</f>
        <v>0</v>
      </c>
      <c r="D30" s="184">
        <f>'Import élèves'!H28</f>
        <v>0</v>
      </c>
      <c r="E30" s="184">
        <f>'Import élèves'!J28</f>
        <v>0</v>
      </c>
      <c r="F30" s="184">
        <f>'Import élèves'!K28</f>
        <v>0</v>
      </c>
      <c r="G30" s="185">
        <f>'Import élèves'!L28</f>
        <v>0</v>
      </c>
      <c r="H30" s="166">
        <v>27</v>
      </c>
      <c r="I30" s="193"/>
      <c r="J30" s="81"/>
      <c r="K30" s="97"/>
      <c r="L30" s="97"/>
      <c r="M30" s="98"/>
      <c r="N30" s="99"/>
      <c r="O30" s="100"/>
      <c r="P30" s="100"/>
      <c r="Q30" s="101"/>
      <c r="R30" s="309"/>
      <c r="S30" s="310"/>
      <c r="T30" s="310"/>
      <c r="U30" s="102"/>
      <c r="V30" s="103"/>
      <c r="W30" s="104"/>
      <c r="X30" s="104"/>
      <c r="Y30" s="105"/>
      <c r="Z30" s="311"/>
      <c r="AA30" s="312"/>
      <c r="AB30" s="312"/>
      <c r="AC30" s="106"/>
      <c r="AD30" s="107"/>
      <c r="AE30" s="108"/>
      <c r="AF30" s="108"/>
      <c r="AG30" s="109"/>
      <c r="AH30" s="110"/>
    </row>
    <row r="31" spans="2:34" ht="19.899999999999999" customHeight="1" x14ac:dyDescent="0.25">
      <c r="B31" s="182">
        <f>'Import élèves'!E29</f>
        <v>0</v>
      </c>
      <c r="C31" s="183">
        <f>'Import élèves'!F29</f>
        <v>0</v>
      </c>
      <c r="D31" s="184">
        <f>'Import élèves'!H29</f>
        <v>0</v>
      </c>
      <c r="E31" s="184">
        <f>'Import élèves'!J29</f>
        <v>0</v>
      </c>
      <c r="F31" s="184">
        <f>'Import élèves'!K29</f>
        <v>0</v>
      </c>
      <c r="G31" s="185">
        <f>'Import élèves'!L29</f>
        <v>0</v>
      </c>
      <c r="H31" s="181">
        <v>28</v>
      </c>
      <c r="I31" s="193"/>
      <c r="J31" s="81"/>
      <c r="K31" s="97"/>
      <c r="L31" s="97"/>
      <c r="M31" s="98"/>
      <c r="N31" s="99"/>
      <c r="O31" s="100"/>
      <c r="P31" s="100"/>
      <c r="Q31" s="101"/>
      <c r="R31" s="309"/>
      <c r="S31" s="310"/>
      <c r="T31" s="310"/>
      <c r="U31" s="102"/>
      <c r="V31" s="103"/>
      <c r="W31" s="104"/>
      <c r="X31" s="104"/>
      <c r="Y31" s="105"/>
      <c r="Z31" s="311"/>
      <c r="AA31" s="312"/>
      <c r="AB31" s="312"/>
      <c r="AC31" s="106"/>
      <c r="AD31" s="107"/>
      <c r="AE31" s="108"/>
      <c r="AF31" s="108"/>
      <c r="AG31" s="109"/>
      <c r="AH31" s="110"/>
    </row>
    <row r="32" spans="2:34" ht="19.899999999999999" customHeight="1" x14ac:dyDescent="0.25">
      <c r="B32" s="182">
        <f>'Import élèves'!E30</f>
        <v>0</v>
      </c>
      <c r="C32" s="183">
        <f>'Import élèves'!F30</f>
        <v>0</v>
      </c>
      <c r="D32" s="184">
        <f>'Import élèves'!H30</f>
        <v>0</v>
      </c>
      <c r="E32" s="184">
        <f>'Import élèves'!J30</f>
        <v>0</v>
      </c>
      <c r="F32" s="184">
        <f>'Import élèves'!K30</f>
        <v>0</v>
      </c>
      <c r="G32" s="185">
        <f>'Import élèves'!L30</f>
        <v>0</v>
      </c>
      <c r="H32" s="166">
        <v>29</v>
      </c>
      <c r="I32" s="193"/>
      <c r="J32" s="81"/>
      <c r="K32" s="97"/>
      <c r="L32" s="97"/>
      <c r="M32" s="98"/>
      <c r="N32" s="99"/>
      <c r="O32" s="100"/>
      <c r="P32" s="100"/>
      <c r="Q32" s="101"/>
      <c r="R32" s="309"/>
      <c r="S32" s="310"/>
      <c r="T32" s="310"/>
      <c r="U32" s="102"/>
      <c r="V32" s="103"/>
      <c r="W32" s="104"/>
      <c r="X32" s="104"/>
      <c r="Y32" s="105"/>
      <c r="Z32" s="311"/>
      <c r="AA32" s="312"/>
      <c r="AB32" s="312"/>
      <c r="AC32" s="106"/>
      <c r="AD32" s="107"/>
      <c r="AE32" s="108"/>
      <c r="AF32" s="108"/>
      <c r="AG32" s="109"/>
      <c r="AH32" s="110"/>
    </row>
    <row r="33" spans="2:34" ht="19.899999999999999" customHeight="1" thickBot="1" x14ac:dyDescent="0.3">
      <c r="B33" s="187">
        <f>'Import élèves'!E31</f>
        <v>0</v>
      </c>
      <c r="C33" s="188">
        <f>'Import élèves'!F31</f>
        <v>0</v>
      </c>
      <c r="D33" s="189">
        <f>'Import élèves'!H31</f>
        <v>0</v>
      </c>
      <c r="E33" s="189">
        <f>'Import élèves'!J31</f>
        <v>0</v>
      </c>
      <c r="F33" s="189">
        <f>'Import élèves'!K31</f>
        <v>0</v>
      </c>
      <c r="G33" s="190">
        <f>'Import élèves'!L31</f>
        <v>0</v>
      </c>
      <c r="H33" s="166">
        <v>30</v>
      </c>
      <c r="I33" s="194"/>
      <c r="J33" s="111"/>
      <c r="K33" s="112"/>
      <c r="L33" s="112"/>
      <c r="M33" s="113"/>
      <c r="N33" s="114"/>
      <c r="O33" s="115"/>
      <c r="P33" s="115"/>
      <c r="Q33" s="116"/>
      <c r="R33" s="315"/>
      <c r="S33" s="316"/>
      <c r="T33" s="316"/>
      <c r="U33" s="117"/>
      <c r="V33" s="118"/>
      <c r="W33" s="119"/>
      <c r="X33" s="119"/>
      <c r="Y33" s="120"/>
      <c r="Z33" s="317"/>
      <c r="AA33" s="318"/>
      <c r="AB33" s="318"/>
      <c r="AC33" s="121"/>
      <c r="AD33" s="122"/>
      <c r="AE33" s="123"/>
      <c r="AF33" s="123"/>
      <c r="AG33" s="124"/>
      <c r="AH33" s="125"/>
    </row>
    <row r="34" spans="2:34" ht="19.899999999999999" customHeight="1" x14ac:dyDescent="0.25">
      <c r="B34" s="177">
        <f>'Import élèves'!E32</f>
        <v>0</v>
      </c>
      <c r="C34" s="178">
        <f>'Import élèves'!F32</f>
        <v>0</v>
      </c>
      <c r="D34" s="179">
        <f>'Import élèves'!H32</f>
        <v>0</v>
      </c>
      <c r="E34" s="179">
        <f>'Import élèves'!J32</f>
        <v>0</v>
      </c>
      <c r="F34" s="179">
        <f>'Import élèves'!K32</f>
        <v>0</v>
      </c>
      <c r="G34" s="180">
        <f>'Import élèves'!L32</f>
        <v>0</v>
      </c>
      <c r="H34" s="181">
        <v>31</v>
      </c>
      <c r="I34" s="181"/>
      <c r="J34" s="82"/>
      <c r="K34" s="83"/>
      <c r="L34" s="83"/>
      <c r="M34" s="84"/>
      <c r="N34" s="85"/>
      <c r="O34" s="86"/>
      <c r="P34" s="86"/>
      <c r="Q34" s="87"/>
      <c r="R34" s="313"/>
      <c r="S34" s="314"/>
      <c r="T34" s="314"/>
      <c r="U34" s="88"/>
      <c r="V34" s="89"/>
      <c r="W34" s="90"/>
      <c r="X34" s="90"/>
      <c r="Y34" s="91"/>
      <c r="Z34" s="323"/>
      <c r="AA34" s="324"/>
      <c r="AB34" s="324"/>
      <c r="AC34" s="92"/>
      <c r="AD34" s="93"/>
      <c r="AE34" s="94"/>
      <c r="AF34" s="94"/>
      <c r="AG34" s="95"/>
      <c r="AH34" s="96"/>
    </row>
    <row r="35" spans="2:34" ht="19.899999999999999" customHeight="1" x14ac:dyDescent="0.25">
      <c r="B35" s="182">
        <f>'Import élèves'!E33</f>
        <v>0</v>
      </c>
      <c r="C35" s="183">
        <f>'Import élèves'!F33</f>
        <v>0</v>
      </c>
      <c r="D35" s="184">
        <f>'Import élèves'!H33</f>
        <v>0</v>
      </c>
      <c r="E35" s="184">
        <f>'Import élèves'!J33</f>
        <v>0</v>
      </c>
      <c r="F35" s="184">
        <f>'Import élèves'!K33</f>
        <v>0</v>
      </c>
      <c r="G35" s="185">
        <f>'Import élèves'!L33</f>
        <v>0</v>
      </c>
      <c r="H35" s="166">
        <v>32</v>
      </c>
      <c r="I35" s="193"/>
      <c r="J35" s="81"/>
      <c r="K35" s="97"/>
      <c r="L35" s="97"/>
      <c r="M35" s="98"/>
      <c r="N35" s="99"/>
      <c r="O35" s="100"/>
      <c r="P35" s="100"/>
      <c r="Q35" s="101"/>
      <c r="R35" s="309"/>
      <c r="S35" s="310"/>
      <c r="T35" s="310"/>
      <c r="U35" s="102"/>
      <c r="V35" s="103"/>
      <c r="W35" s="104"/>
      <c r="X35" s="104"/>
      <c r="Y35" s="105"/>
      <c r="Z35" s="311"/>
      <c r="AA35" s="312"/>
      <c r="AB35" s="312"/>
      <c r="AC35" s="106"/>
      <c r="AD35" s="107"/>
      <c r="AE35" s="108"/>
      <c r="AF35" s="108"/>
      <c r="AG35" s="109"/>
      <c r="AH35" s="110"/>
    </row>
    <row r="36" spans="2:34" ht="19.899999999999999" customHeight="1" thickBot="1" x14ac:dyDescent="0.3">
      <c r="B36" s="182">
        <f>'Import élèves'!E34</f>
        <v>0</v>
      </c>
      <c r="C36" s="183">
        <f>'Import élèves'!F34</f>
        <v>0</v>
      </c>
      <c r="D36" s="184">
        <f>'Import élèves'!H34</f>
        <v>0</v>
      </c>
      <c r="E36" s="184">
        <f>'Import élèves'!J34</f>
        <v>0</v>
      </c>
      <c r="F36" s="184">
        <f>'Import élèves'!K34</f>
        <v>0</v>
      </c>
      <c r="G36" s="185">
        <f>'Import élèves'!L34</f>
        <v>0</v>
      </c>
      <c r="H36" s="166">
        <v>33</v>
      </c>
      <c r="I36" s="193"/>
      <c r="J36" s="81"/>
      <c r="K36" s="97"/>
      <c r="L36" s="97"/>
      <c r="M36" s="98"/>
      <c r="N36" s="99"/>
      <c r="O36" s="100"/>
      <c r="P36" s="100"/>
      <c r="Q36" s="101"/>
      <c r="R36" s="309"/>
      <c r="S36" s="310"/>
      <c r="T36" s="310"/>
      <c r="U36" s="102"/>
      <c r="V36" s="103"/>
      <c r="W36" s="104"/>
      <c r="X36" s="104"/>
      <c r="Y36" s="105"/>
      <c r="Z36" s="311"/>
      <c r="AA36" s="312"/>
      <c r="AB36" s="312"/>
      <c r="AC36" s="106"/>
      <c r="AD36" s="107"/>
      <c r="AE36" s="108"/>
      <c r="AF36" s="108"/>
      <c r="AG36" s="109"/>
      <c r="AH36" s="110"/>
    </row>
    <row r="37" spans="2:34" ht="19.899999999999999" customHeight="1" x14ac:dyDescent="0.25">
      <c r="B37" s="182">
        <f>'Import élèves'!E35</f>
        <v>0</v>
      </c>
      <c r="C37" s="183">
        <f>'Import élèves'!F35</f>
        <v>0</v>
      </c>
      <c r="D37" s="184">
        <f>'Import élèves'!H35</f>
        <v>0</v>
      </c>
      <c r="E37" s="184">
        <f>'Import élèves'!J35</f>
        <v>0</v>
      </c>
      <c r="F37" s="184">
        <f>'Import élèves'!K35</f>
        <v>0</v>
      </c>
      <c r="G37" s="185">
        <f>'Import élèves'!L35</f>
        <v>0</v>
      </c>
      <c r="H37" s="181">
        <v>34</v>
      </c>
      <c r="I37" s="193"/>
      <c r="J37" s="81"/>
      <c r="K37" s="97"/>
      <c r="L37" s="97"/>
      <c r="M37" s="98"/>
      <c r="N37" s="99"/>
      <c r="O37" s="100"/>
      <c r="P37" s="100"/>
      <c r="Q37" s="101"/>
      <c r="R37" s="309"/>
      <c r="S37" s="310"/>
      <c r="T37" s="310"/>
      <c r="U37" s="102"/>
      <c r="V37" s="103"/>
      <c r="W37" s="104"/>
      <c r="X37" s="104"/>
      <c r="Y37" s="105"/>
      <c r="Z37" s="311"/>
      <c r="AA37" s="312"/>
      <c r="AB37" s="312"/>
      <c r="AC37" s="106"/>
      <c r="AD37" s="107"/>
      <c r="AE37" s="108"/>
      <c r="AF37" s="108"/>
      <c r="AG37" s="109"/>
      <c r="AH37" s="110"/>
    </row>
    <row r="38" spans="2:34" ht="19.899999999999999" customHeight="1" thickBot="1" x14ac:dyDescent="0.3">
      <c r="B38" s="187">
        <f>'Import élèves'!E36</f>
        <v>0</v>
      </c>
      <c r="C38" s="188">
        <f>'Import élèves'!F36</f>
        <v>0</v>
      </c>
      <c r="D38" s="189">
        <f>'Import élèves'!H36</f>
        <v>0</v>
      </c>
      <c r="E38" s="189">
        <f>'Import élèves'!J36</f>
        <v>0</v>
      </c>
      <c r="F38" s="189">
        <f>'Import élèves'!K36</f>
        <v>0</v>
      </c>
      <c r="G38" s="190">
        <f>'Import élèves'!L36</f>
        <v>0</v>
      </c>
      <c r="H38" s="166">
        <v>35</v>
      </c>
      <c r="I38" s="194"/>
      <c r="J38" s="111"/>
      <c r="K38" s="112"/>
      <c r="L38" s="112"/>
      <c r="M38" s="113"/>
      <c r="N38" s="114"/>
      <c r="O38" s="115"/>
      <c r="P38" s="115"/>
      <c r="Q38" s="116"/>
      <c r="R38" s="315"/>
      <c r="S38" s="316"/>
      <c r="T38" s="316"/>
      <c r="U38" s="117"/>
      <c r="V38" s="118"/>
      <c r="W38" s="119"/>
      <c r="X38" s="119"/>
      <c r="Y38" s="120"/>
      <c r="Z38" s="317"/>
      <c r="AA38" s="318"/>
      <c r="AB38" s="318"/>
      <c r="AC38" s="121"/>
      <c r="AD38" s="122"/>
      <c r="AE38" s="123"/>
      <c r="AF38" s="123"/>
      <c r="AG38" s="124"/>
      <c r="AH38" s="125"/>
    </row>
    <row r="39" spans="2:34" ht="19.899999999999999" customHeight="1" thickBot="1" x14ac:dyDescent="0.3">
      <c r="B39" s="177">
        <f>'Import élèves'!E37</f>
        <v>0</v>
      </c>
      <c r="C39" s="178">
        <f>'Import élèves'!F37</f>
        <v>0</v>
      </c>
      <c r="D39" s="179">
        <f>'Import élèves'!H37</f>
        <v>0</v>
      </c>
      <c r="E39" s="179">
        <f>'Import élèves'!J37</f>
        <v>0</v>
      </c>
      <c r="F39" s="179">
        <f>'Import élèves'!K37</f>
        <v>0</v>
      </c>
      <c r="G39" s="180">
        <f>'Import élèves'!L37</f>
        <v>0</v>
      </c>
      <c r="H39" s="166">
        <v>36</v>
      </c>
      <c r="I39" s="181"/>
      <c r="J39" s="82"/>
      <c r="K39" s="83"/>
      <c r="L39" s="83"/>
      <c r="M39" s="84"/>
      <c r="N39" s="85"/>
      <c r="O39" s="86"/>
      <c r="P39" s="86"/>
      <c r="Q39" s="87"/>
      <c r="R39" s="313"/>
      <c r="S39" s="314"/>
      <c r="T39" s="314"/>
      <c r="U39" s="88"/>
      <c r="V39" s="89"/>
      <c r="W39" s="90"/>
      <c r="X39" s="90"/>
      <c r="Y39" s="91"/>
      <c r="Z39" s="323"/>
      <c r="AA39" s="324"/>
      <c r="AB39" s="324"/>
      <c r="AC39" s="92"/>
      <c r="AD39" s="93"/>
      <c r="AE39" s="94"/>
      <c r="AF39" s="94"/>
      <c r="AG39" s="95"/>
      <c r="AH39" s="96"/>
    </row>
    <row r="40" spans="2:34" ht="19.899999999999999" customHeight="1" x14ac:dyDescent="0.25">
      <c r="B40" s="182">
        <f>'Import élèves'!E38</f>
        <v>0</v>
      </c>
      <c r="C40" s="183">
        <f>'Import élèves'!F38</f>
        <v>0</v>
      </c>
      <c r="D40" s="184">
        <f>'Import élèves'!H38</f>
        <v>0</v>
      </c>
      <c r="E40" s="184">
        <f>'Import élèves'!J38</f>
        <v>0</v>
      </c>
      <c r="F40" s="184">
        <f>'Import élèves'!K38</f>
        <v>0</v>
      </c>
      <c r="G40" s="185">
        <f>'Import élèves'!L38</f>
        <v>0</v>
      </c>
      <c r="H40" s="181">
        <v>37</v>
      </c>
      <c r="I40" s="193"/>
      <c r="J40" s="81"/>
      <c r="K40" s="97"/>
      <c r="L40" s="97"/>
      <c r="M40" s="98"/>
      <c r="N40" s="99"/>
      <c r="O40" s="100"/>
      <c r="P40" s="100"/>
      <c r="Q40" s="101"/>
      <c r="R40" s="309"/>
      <c r="S40" s="310"/>
      <c r="T40" s="310"/>
      <c r="U40" s="102"/>
      <c r="V40" s="103"/>
      <c r="W40" s="104"/>
      <c r="X40" s="104"/>
      <c r="Y40" s="105"/>
      <c r="Z40" s="311"/>
      <c r="AA40" s="312"/>
      <c r="AB40" s="312"/>
      <c r="AC40" s="106"/>
      <c r="AD40" s="107"/>
      <c r="AE40" s="108"/>
      <c r="AF40" s="108"/>
      <c r="AG40" s="109"/>
      <c r="AH40" s="110"/>
    </row>
    <row r="41" spans="2:34" ht="19.899999999999999" customHeight="1" x14ac:dyDescent="0.25">
      <c r="B41" s="182">
        <f>'Import élèves'!E39</f>
        <v>0</v>
      </c>
      <c r="C41" s="183">
        <f>'Import élèves'!F39</f>
        <v>0</v>
      </c>
      <c r="D41" s="184">
        <f>'Import élèves'!H39</f>
        <v>0</v>
      </c>
      <c r="E41" s="184">
        <f>'Import élèves'!J39</f>
        <v>0</v>
      </c>
      <c r="F41" s="184">
        <f>'Import élèves'!K39</f>
        <v>0</v>
      </c>
      <c r="G41" s="185">
        <f>'Import élèves'!L39</f>
        <v>0</v>
      </c>
      <c r="H41" s="166">
        <v>38</v>
      </c>
      <c r="I41" s="193"/>
      <c r="J41" s="81"/>
      <c r="K41" s="97"/>
      <c r="L41" s="97"/>
      <c r="M41" s="98"/>
      <c r="N41" s="99"/>
      <c r="O41" s="100"/>
      <c r="P41" s="100"/>
      <c r="Q41" s="101"/>
      <c r="R41" s="309"/>
      <c r="S41" s="310"/>
      <c r="T41" s="310"/>
      <c r="U41" s="102"/>
      <c r="V41" s="103"/>
      <c r="W41" s="104"/>
      <c r="X41" s="104"/>
      <c r="Y41" s="105"/>
      <c r="Z41" s="311"/>
      <c r="AA41" s="312"/>
      <c r="AB41" s="312"/>
      <c r="AC41" s="106"/>
      <c r="AD41" s="107"/>
      <c r="AE41" s="108"/>
      <c r="AF41" s="108"/>
      <c r="AG41" s="109"/>
      <c r="AH41" s="110"/>
    </row>
    <row r="42" spans="2:34" ht="19.899999999999999" customHeight="1" thickBot="1" x14ac:dyDescent="0.3">
      <c r="B42" s="182">
        <f>'Import élèves'!E40</f>
        <v>0</v>
      </c>
      <c r="C42" s="183">
        <f>'Import élèves'!F40</f>
        <v>0</v>
      </c>
      <c r="D42" s="184">
        <f>'Import élèves'!H40</f>
        <v>0</v>
      </c>
      <c r="E42" s="184">
        <f>'Import élèves'!J40</f>
        <v>0</v>
      </c>
      <c r="F42" s="184">
        <f>'Import élèves'!K40</f>
        <v>0</v>
      </c>
      <c r="G42" s="185">
        <f>'Import élèves'!L40</f>
        <v>0</v>
      </c>
      <c r="H42" s="166">
        <v>39</v>
      </c>
      <c r="I42" s="193"/>
      <c r="J42" s="81"/>
      <c r="K42" s="97"/>
      <c r="L42" s="97"/>
      <c r="M42" s="98"/>
      <c r="N42" s="99"/>
      <c r="O42" s="100"/>
      <c r="P42" s="100"/>
      <c r="Q42" s="101"/>
      <c r="R42" s="309"/>
      <c r="S42" s="310"/>
      <c r="T42" s="310"/>
      <c r="U42" s="102"/>
      <c r="V42" s="103"/>
      <c r="W42" s="104"/>
      <c r="X42" s="104"/>
      <c r="Y42" s="105"/>
      <c r="Z42" s="311"/>
      <c r="AA42" s="312"/>
      <c r="AB42" s="312"/>
      <c r="AC42" s="106"/>
      <c r="AD42" s="107"/>
      <c r="AE42" s="108"/>
      <c r="AF42" s="108"/>
      <c r="AG42" s="109"/>
      <c r="AH42" s="110"/>
    </row>
    <row r="43" spans="2:34" ht="19.899999999999999" customHeight="1" thickBot="1" x14ac:dyDescent="0.3">
      <c r="B43" s="187">
        <f>'Import élèves'!E41</f>
        <v>0</v>
      </c>
      <c r="C43" s="188">
        <f>'Import élèves'!F41</f>
        <v>0</v>
      </c>
      <c r="D43" s="189">
        <f>'Import élèves'!H41</f>
        <v>0</v>
      </c>
      <c r="E43" s="189">
        <f>'Import élèves'!J41</f>
        <v>0</v>
      </c>
      <c r="F43" s="189">
        <f>'Import élèves'!K41</f>
        <v>0</v>
      </c>
      <c r="G43" s="190">
        <f>'Import élèves'!L41</f>
        <v>0</v>
      </c>
      <c r="H43" s="181">
        <v>40</v>
      </c>
      <c r="I43" s="194"/>
      <c r="J43" s="111"/>
      <c r="K43" s="112"/>
      <c r="L43" s="112"/>
      <c r="M43" s="113"/>
      <c r="N43" s="114"/>
      <c r="O43" s="115"/>
      <c r="P43" s="115"/>
      <c r="Q43" s="116"/>
      <c r="R43" s="315"/>
      <c r="S43" s="316"/>
      <c r="T43" s="316"/>
      <c r="U43" s="117"/>
      <c r="V43" s="118"/>
      <c r="W43" s="119"/>
      <c r="X43" s="119"/>
      <c r="Y43" s="120"/>
      <c r="Z43" s="317"/>
      <c r="AA43" s="318"/>
      <c r="AB43" s="318"/>
      <c r="AC43" s="121"/>
      <c r="AD43" s="122"/>
      <c r="AE43" s="123"/>
      <c r="AF43" s="123"/>
      <c r="AG43" s="124"/>
      <c r="AH43" s="125"/>
    </row>
    <row r="44" spans="2:34" ht="19.899999999999999" customHeight="1" x14ac:dyDescent="0.25">
      <c r="B44" s="177">
        <f>'Import élèves'!E42</f>
        <v>0</v>
      </c>
      <c r="C44" s="178">
        <f>'Import élèves'!F42</f>
        <v>0</v>
      </c>
      <c r="D44" s="179">
        <f>'Import élèves'!H42</f>
        <v>0</v>
      </c>
      <c r="E44" s="179">
        <f>'Import élèves'!J42</f>
        <v>0</v>
      </c>
      <c r="F44" s="179">
        <f>'Import élèves'!K42</f>
        <v>0</v>
      </c>
      <c r="G44" s="180">
        <f>'Import élèves'!L42</f>
        <v>0</v>
      </c>
      <c r="H44" s="166">
        <v>41</v>
      </c>
      <c r="I44" s="181"/>
      <c r="J44" s="82"/>
      <c r="K44" s="83"/>
      <c r="L44" s="83"/>
      <c r="M44" s="84"/>
      <c r="N44" s="85"/>
      <c r="O44" s="86"/>
      <c r="P44" s="86"/>
      <c r="Q44" s="87"/>
      <c r="R44" s="313"/>
      <c r="S44" s="314"/>
      <c r="T44" s="314"/>
      <c r="U44" s="88"/>
      <c r="V44" s="89"/>
      <c r="W44" s="90"/>
      <c r="X44" s="90"/>
      <c r="Y44" s="91"/>
      <c r="Z44" s="323"/>
      <c r="AA44" s="324"/>
      <c r="AB44" s="324"/>
      <c r="AC44" s="92"/>
      <c r="AD44" s="93"/>
      <c r="AE44" s="94"/>
      <c r="AF44" s="94"/>
      <c r="AG44" s="95"/>
      <c r="AH44" s="96"/>
    </row>
    <row r="45" spans="2:34" ht="19.899999999999999" customHeight="1" thickBot="1" x14ac:dyDescent="0.3">
      <c r="B45" s="182">
        <f>'Import élèves'!E43</f>
        <v>0</v>
      </c>
      <c r="C45" s="183">
        <f>'Import élèves'!F43</f>
        <v>0</v>
      </c>
      <c r="D45" s="184">
        <f>'Import élèves'!H43</f>
        <v>0</v>
      </c>
      <c r="E45" s="184">
        <f>'Import élèves'!J43</f>
        <v>0</v>
      </c>
      <c r="F45" s="184">
        <f>'Import élèves'!K43</f>
        <v>0</v>
      </c>
      <c r="G45" s="185">
        <f>'Import élèves'!L43</f>
        <v>0</v>
      </c>
      <c r="H45" s="166">
        <v>42</v>
      </c>
      <c r="I45" s="193"/>
      <c r="J45" s="81"/>
      <c r="K45" s="97"/>
      <c r="L45" s="97"/>
      <c r="M45" s="98"/>
      <c r="N45" s="99"/>
      <c r="O45" s="100"/>
      <c r="P45" s="100"/>
      <c r="Q45" s="101"/>
      <c r="R45" s="309"/>
      <c r="S45" s="310"/>
      <c r="T45" s="310"/>
      <c r="U45" s="102"/>
      <c r="V45" s="103"/>
      <c r="W45" s="104"/>
      <c r="X45" s="104"/>
      <c r="Y45" s="105"/>
      <c r="Z45" s="311"/>
      <c r="AA45" s="312"/>
      <c r="AB45" s="312"/>
      <c r="AC45" s="106"/>
      <c r="AD45" s="107"/>
      <c r="AE45" s="108"/>
      <c r="AF45" s="108"/>
      <c r="AG45" s="109"/>
      <c r="AH45" s="110"/>
    </row>
    <row r="46" spans="2:34" ht="19.899999999999999" customHeight="1" x14ac:dyDescent="0.25">
      <c r="B46" s="182">
        <f>'Import élèves'!E44</f>
        <v>0</v>
      </c>
      <c r="C46" s="183">
        <f>'Import élèves'!F44</f>
        <v>0</v>
      </c>
      <c r="D46" s="184">
        <f>'Import élèves'!H44</f>
        <v>0</v>
      </c>
      <c r="E46" s="184">
        <f>'Import élèves'!J44</f>
        <v>0</v>
      </c>
      <c r="F46" s="184">
        <f>'Import élèves'!K44</f>
        <v>0</v>
      </c>
      <c r="G46" s="185">
        <f>'Import élèves'!L44</f>
        <v>0</v>
      </c>
      <c r="H46" s="181">
        <v>43</v>
      </c>
      <c r="I46" s="193"/>
      <c r="J46" s="81"/>
      <c r="K46" s="97"/>
      <c r="L46" s="97"/>
      <c r="M46" s="98"/>
      <c r="N46" s="99"/>
      <c r="O46" s="100"/>
      <c r="P46" s="100"/>
      <c r="Q46" s="101"/>
      <c r="R46" s="309"/>
      <c r="S46" s="310"/>
      <c r="T46" s="310"/>
      <c r="U46" s="102"/>
      <c r="V46" s="103"/>
      <c r="W46" s="104"/>
      <c r="X46" s="104"/>
      <c r="Y46" s="105"/>
      <c r="Z46" s="311"/>
      <c r="AA46" s="312"/>
      <c r="AB46" s="312"/>
      <c r="AC46" s="106"/>
      <c r="AD46" s="107"/>
      <c r="AE46" s="108"/>
      <c r="AF46" s="108"/>
      <c r="AG46" s="109"/>
      <c r="AH46" s="110"/>
    </row>
    <row r="47" spans="2:34" ht="19.899999999999999" customHeight="1" x14ac:dyDescent="0.25">
      <c r="B47" s="182">
        <f>'Import élèves'!E45</f>
        <v>0</v>
      </c>
      <c r="C47" s="183">
        <f>'Import élèves'!F45</f>
        <v>0</v>
      </c>
      <c r="D47" s="184">
        <f>'Import élèves'!H45</f>
        <v>0</v>
      </c>
      <c r="E47" s="184">
        <f>'Import élèves'!J45</f>
        <v>0</v>
      </c>
      <c r="F47" s="184">
        <f>'Import élèves'!K45</f>
        <v>0</v>
      </c>
      <c r="G47" s="185">
        <f>'Import élèves'!L45</f>
        <v>0</v>
      </c>
      <c r="H47" s="166">
        <v>44</v>
      </c>
      <c r="I47" s="193"/>
      <c r="J47" s="81"/>
      <c r="K47" s="97"/>
      <c r="L47" s="97"/>
      <c r="M47" s="98"/>
      <c r="N47" s="99"/>
      <c r="O47" s="100"/>
      <c r="P47" s="100"/>
      <c r="Q47" s="101"/>
      <c r="R47" s="309"/>
      <c r="S47" s="310"/>
      <c r="T47" s="310"/>
      <c r="U47" s="102"/>
      <c r="V47" s="103"/>
      <c r="W47" s="104"/>
      <c r="X47" s="104"/>
      <c r="Y47" s="105"/>
      <c r="Z47" s="311"/>
      <c r="AA47" s="312"/>
      <c r="AB47" s="312"/>
      <c r="AC47" s="106"/>
      <c r="AD47" s="107"/>
      <c r="AE47" s="108"/>
      <c r="AF47" s="108"/>
      <c r="AG47" s="109"/>
      <c r="AH47" s="110"/>
    </row>
    <row r="48" spans="2:34" ht="19.899999999999999" customHeight="1" thickBot="1" x14ac:dyDescent="0.3">
      <c r="B48" s="187">
        <f>'Import élèves'!E46</f>
        <v>0</v>
      </c>
      <c r="C48" s="188">
        <f>'Import élèves'!F46</f>
        <v>0</v>
      </c>
      <c r="D48" s="189">
        <f>'Import élèves'!H46</f>
        <v>0</v>
      </c>
      <c r="E48" s="189">
        <f>'Import élèves'!J46</f>
        <v>0</v>
      </c>
      <c r="F48" s="189">
        <f>'Import élèves'!K46</f>
        <v>0</v>
      </c>
      <c r="G48" s="190">
        <f>'Import élèves'!L46</f>
        <v>0</v>
      </c>
      <c r="H48" s="166">
        <v>45</v>
      </c>
      <c r="I48" s="194"/>
      <c r="J48" s="111"/>
      <c r="K48" s="112"/>
      <c r="L48" s="112"/>
      <c r="M48" s="113"/>
      <c r="N48" s="114"/>
      <c r="O48" s="115"/>
      <c r="P48" s="115"/>
      <c r="Q48" s="116"/>
      <c r="R48" s="315"/>
      <c r="S48" s="316"/>
      <c r="T48" s="316"/>
      <c r="U48" s="117"/>
      <c r="V48" s="118"/>
      <c r="W48" s="119"/>
      <c r="X48" s="119"/>
      <c r="Y48" s="120"/>
      <c r="Z48" s="317"/>
      <c r="AA48" s="318"/>
      <c r="AB48" s="318"/>
      <c r="AC48" s="121"/>
      <c r="AD48" s="122"/>
      <c r="AE48" s="123"/>
      <c r="AF48" s="123"/>
      <c r="AG48" s="124"/>
      <c r="AH48" s="125"/>
    </row>
    <row r="49" spans="2:34" ht="19.899999999999999" customHeight="1" x14ac:dyDescent="0.25">
      <c r="B49" s="177">
        <f>'Import élèves'!E47</f>
        <v>0</v>
      </c>
      <c r="C49" s="178">
        <f>'Import élèves'!F47</f>
        <v>0</v>
      </c>
      <c r="D49" s="179">
        <f>'Import élèves'!H47</f>
        <v>0</v>
      </c>
      <c r="E49" s="179">
        <f>'Import élèves'!J47</f>
        <v>0</v>
      </c>
      <c r="F49" s="179">
        <f>'Import élèves'!K47</f>
        <v>0</v>
      </c>
      <c r="G49" s="180">
        <f>'Import élèves'!L47</f>
        <v>0</v>
      </c>
      <c r="H49" s="181">
        <v>46</v>
      </c>
      <c r="I49" s="181"/>
      <c r="J49" s="82"/>
      <c r="K49" s="83"/>
      <c r="L49" s="83"/>
      <c r="M49" s="84"/>
      <c r="N49" s="85"/>
      <c r="O49" s="86"/>
      <c r="P49" s="86"/>
      <c r="Q49" s="87"/>
      <c r="R49" s="313"/>
      <c r="S49" s="314"/>
      <c r="T49" s="314"/>
      <c r="U49" s="88"/>
      <c r="V49" s="89"/>
      <c r="W49" s="90"/>
      <c r="X49" s="90"/>
      <c r="Y49" s="91"/>
      <c r="Z49" s="323"/>
      <c r="AA49" s="324"/>
      <c r="AB49" s="324"/>
      <c r="AC49" s="92"/>
      <c r="AD49" s="93"/>
      <c r="AE49" s="94"/>
      <c r="AF49" s="94"/>
      <c r="AG49" s="95"/>
      <c r="AH49" s="96"/>
    </row>
    <row r="50" spans="2:34" ht="19.899999999999999" customHeight="1" x14ac:dyDescent="0.25">
      <c r="B50" s="182">
        <f>'Import élèves'!E48</f>
        <v>0</v>
      </c>
      <c r="C50" s="183">
        <f>'Import élèves'!F48</f>
        <v>0</v>
      </c>
      <c r="D50" s="184">
        <f>'Import élèves'!H48</f>
        <v>0</v>
      </c>
      <c r="E50" s="184">
        <f>'Import élèves'!J48</f>
        <v>0</v>
      </c>
      <c r="F50" s="184">
        <f>'Import élèves'!K48</f>
        <v>0</v>
      </c>
      <c r="G50" s="185">
        <f>'Import élèves'!L48</f>
        <v>0</v>
      </c>
      <c r="H50" s="166">
        <v>47</v>
      </c>
      <c r="I50" s="193"/>
      <c r="J50" s="81"/>
      <c r="K50" s="97"/>
      <c r="L50" s="97"/>
      <c r="M50" s="98"/>
      <c r="N50" s="99"/>
      <c r="O50" s="100"/>
      <c r="P50" s="100"/>
      <c r="Q50" s="101"/>
      <c r="R50" s="309"/>
      <c r="S50" s="310"/>
      <c r="T50" s="310"/>
      <c r="U50" s="102"/>
      <c r="V50" s="103"/>
      <c r="W50" s="104"/>
      <c r="X50" s="104"/>
      <c r="Y50" s="105"/>
      <c r="Z50" s="311"/>
      <c r="AA50" s="312"/>
      <c r="AB50" s="312"/>
      <c r="AC50" s="106"/>
      <c r="AD50" s="107"/>
      <c r="AE50" s="108"/>
      <c r="AF50" s="108"/>
      <c r="AG50" s="109"/>
      <c r="AH50" s="110"/>
    </row>
    <row r="51" spans="2:34" ht="19.899999999999999" customHeight="1" thickBot="1" x14ac:dyDescent="0.3">
      <c r="B51" s="182">
        <f>'Import élèves'!E49</f>
        <v>0</v>
      </c>
      <c r="C51" s="183">
        <f>'Import élèves'!F49</f>
        <v>0</v>
      </c>
      <c r="D51" s="184">
        <f>'Import élèves'!H49</f>
        <v>0</v>
      </c>
      <c r="E51" s="184">
        <f>'Import élèves'!J49</f>
        <v>0</v>
      </c>
      <c r="F51" s="184">
        <f>'Import élèves'!K49</f>
        <v>0</v>
      </c>
      <c r="G51" s="185">
        <f>'Import élèves'!L49</f>
        <v>0</v>
      </c>
      <c r="H51" s="166">
        <v>48</v>
      </c>
      <c r="I51" s="193"/>
      <c r="J51" s="81"/>
      <c r="K51" s="97"/>
      <c r="L51" s="97"/>
      <c r="M51" s="98"/>
      <c r="N51" s="99"/>
      <c r="O51" s="100"/>
      <c r="P51" s="100"/>
      <c r="Q51" s="101"/>
      <c r="R51" s="309"/>
      <c r="S51" s="310"/>
      <c r="T51" s="310"/>
      <c r="U51" s="102"/>
      <c r="V51" s="103"/>
      <c r="W51" s="104"/>
      <c r="X51" s="104"/>
      <c r="Y51" s="105"/>
      <c r="Z51" s="311"/>
      <c r="AA51" s="312"/>
      <c r="AB51" s="312"/>
      <c r="AC51" s="106"/>
      <c r="AD51" s="107"/>
      <c r="AE51" s="108"/>
      <c r="AF51" s="108"/>
      <c r="AG51" s="109"/>
      <c r="AH51" s="110"/>
    </row>
    <row r="52" spans="2:34" ht="19.899999999999999" customHeight="1" x14ac:dyDescent="0.25">
      <c r="B52" s="182">
        <f>'Import élèves'!E50</f>
        <v>0</v>
      </c>
      <c r="C52" s="183">
        <f>'Import élèves'!F50</f>
        <v>0</v>
      </c>
      <c r="D52" s="184">
        <f>'Import élèves'!H50</f>
        <v>0</v>
      </c>
      <c r="E52" s="184">
        <f>'Import élèves'!J50</f>
        <v>0</v>
      </c>
      <c r="F52" s="184">
        <f>'Import élèves'!K50</f>
        <v>0</v>
      </c>
      <c r="G52" s="185">
        <f>'Import élèves'!L50</f>
        <v>0</v>
      </c>
      <c r="H52" s="181">
        <v>49</v>
      </c>
      <c r="I52" s="193"/>
      <c r="J52" s="81"/>
      <c r="K52" s="97"/>
      <c r="L52" s="97"/>
      <c r="M52" s="98"/>
      <c r="N52" s="99"/>
      <c r="O52" s="100"/>
      <c r="P52" s="100"/>
      <c r="Q52" s="101"/>
      <c r="R52" s="309"/>
      <c r="S52" s="310"/>
      <c r="T52" s="310"/>
      <c r="U52" s="102"/>
      <c r="V52" s="103"/>
      <c r="W52" s="104"/>
      <c r="X52" s="104"/>
      <c r="Y52" s="105"/>
      <c r="Z52" s="311"/>
      <c r="AA52" s="312"/>
      <c r="AB52" s="312"/>
      <c r="AC52" s="106"/>
      <c r="AD52" s="107"/>
      <c r="AE52" s="108"/>
      <c r="AF52" s="108"/>
      <c r="AG52" s="109"/>
      <c r="AH52" s="110"/>
    </row>
    <row r="53" spans="2:34" ht="19.899999999999999" customHeight="1" thickBot="1" x14ac:dyDescent="0.3">
      <c r="B53" s="187">
        <f>'Import élèves'!E51</f>
        <v>0</v>
      </c>
      <c r="C53" s="188">
        <f>'Import élèves'!F51</f>
        <v>0</v>
      </c>
      <c r="D53" s="189">
        <f>'Import élèves'!H51</f>
        <v>0</v>
      </c>
      <c r="E53" s="189">
        <f>'Import élèves'!J51</f>
        <v>0</v>
      </c>
      <c r="F53" s="189">
        <f>'Import élèves'!K51</f>
        <v>0</v>
      </c>
      <c r="G53" s="190">
        <f>'Import élèves'!L51</f>
        <v>0</v>
      </c>
      <c r="H53" s="166">
        <v>50</v>
      </c>
      <c r="I53" s="194"/>
      <c r="J53" s="111"/>
      <c r="K53" s="112"/>
      <c r="L53" s="112"/>
      <c r="M53" s="113"/>
      <c r="N53" s="114"/>
      <c r="O53" s="115"/>
      <c r="P53" s="115"/>
      <c r="Q53" s="116"/>
      <c r="R53" s="315"/>
      <c r="S53" s="316"/>
      <c r="T53" s="316"/>
      <c r="U53" s="117"/>
      <c r="V53" s="118"/>
      <c r="W53" s="119"/>
      <c r="X53" s="119"/>
      <c r="Y53" s="120"/>
      <c r="Z53" s="317"/>
      <c r="AA53" s="318"/>
      <c r="AB53" s="318"/>
      <c r="AC53" s="121"/>
      <c r="AD53" s="122"/>
      <c r="AE53" s="123"/>
      <c r="AF53" s="123"/>
      <c r="AG53" s="124"/>
      <c r="AH53" s="125"/>
    </row>
    <row r="54" spans="2:34" ht="19.899999999999999" customHeight="1" thickBot="1" x14ac:dyDescent="0.3">
      <c r="B54" s="177">
        <f>'Import élèves'!E52</f>
        <v>0</v>
      </c>
      <c r="C54" s="178">
        <f>'Import élèves'!F52</f>
        <v>0</v>
      </c>
      <c r="D54" s="179">
        <f>'Import élèves'!H52</f>
        <v>0</v>
      </c>
      <c r="E54" s="179">
        <f>'Import élèves'!J52</f>
        <v>0</v>
      </c>
      <c r="F54" s="179">
        <f>'Import élèves'!K52</f>
        <v>0</v>
      </c>
      <c r="G54" s="180">
        <f>'Import élèves'!L52</f>
        <v>0</v>
      </c>
      <c r="H54" s="166">
        <v>51</v>
      </c>
      <c r="I54" s="181"/>
      <c r="J54" s="82"/>
      <c r="K54" s="83"/>
      <c r="L54" s="83"/>
      <c r="M54" s="84"/>
      <c r="N54" s="85"/>
      <c r="O54" s="86"/>
      <c r="P54" s="86"/>
      <c r="Q54" s="87"/>
      <c r="R54" s="313"/>
      <c r="S54" s="314"/>
      <c r="T54" s="314"/>
      <c r="U54" s="88"/>
      <c r="V54" s="89"/>
      <c r="W54" s="90"/>
      <c r="X54" s="90"/>
      <c r="Y54" s="91"/>
      <c r="Z54" s="323"/>
      <c r="AA54" s="324"/>
      <c r="AB54" s="324"/>
      <c r="AC54" s="92"/>
      <c r="AD54" s="93"/>
      <c r="AE54" s="94"/>
      <c r="AF54" s="94"/>
      <c r="AG54" s="95"/>
      <c r="AH54" s="96"/>
    </row>
    <row r="55" spans="2:34" ht="19.899999999999999" customHeight="1" x14ac:dyDescent="0.25">
      <c r="B55" s="182">
        <f>'Import élèves'!E53</f>
        <v>0</v>
      </c>
      <c r="C55" s="183">
        <f>'Import élèves'!F53</f>
        <v>0</v>
      </c>
      <c r="D55" s="184">
        <f>'Import élèves'!H53</f>
        <v>0</v>
      </c>
      <c r="E55" s="184">
        <f>'Import élèves'!J53</f>
        <v>0</v>
      </c>
      <c r="F55" s="184">
        <f>'Import élèves'!K53</f>
        <v>0</v>
      </c>
      <c r="G55" s="185">
        <f>'Import élèves'!L53</f>
        <v>0</v>
      </c>
      <c r="H55" s="181">
        <v>52</v>
      </c>
      <c r="I55" s="193"/>
      <c r="J55" s="81"/>
      <c r="K55" s="97"/>
      <c r="L55" s="97"/>
      <c r="M55" s="98"/>
      <c r="N55" s="99"/>
      <c r="O55" s="100"/>
      <c r="P55" s="100"/>
      <c r="Q55" s="101"/>
      <c r="R55" s="309"/>
      <c r="S55" s="310"/>
      <c r="T55" s="310"/>
      <c r="U55" s="102"/>
      <c r="V55" s="103"/>
      <c r="W55" s="104"/>
      <c r="X55" s="104"/>
      <c r="Y55" s="105"/>
      <c r="Z55" s="311"/>
      <c r="AA55" s="312"/>
      <c r="AB55" s="312"/>
      <c r="AC55" s="106"/>
      <c r="AD55" s="107"/>
      <c r="AE55" s="108"/>
      <c r="AF55" s="108"/>
      <c r="AG55" s="109"/>
      <c r="AH55" s="110"/>
    </row>
    <row r="56" spans="2:34" ht="19.899999999999999" customHeight="1" x14ac:dyDescent="0.25">
      <c r="B56" s="182">
        <f>'Import élèves'!E54</f>
        <v>0</v>
      </c>
      <c r="C56" s="183">
        <f>'Import élèves'!F54</f>
        <v>0</v>
      </c>
      <c r="D56" s="184">
        <f>'Import élèves'!H54</f>
        <v>0</v>
      </c>
      <c r="E56" s="184">
        <f>'Import élèves'!J54</f>
        <v>0</v>
      </c>
      <c r="F56" s="184">
        <f>'Import élèves'!K54</f>
        <v>0</v>
      </c>
      <c r="G56" s="185">
        <f>'Import élèves'!L54</f>
        <v>0</v>
      </c>
      <c r="H56" s="166">
        <v>53</v>
      </c>
      <c r="I56" s="193"/>
      <c r="J56" s="81"/>
      <c r="K56" s="97"/>
      <c r="L56" s="97"/>
      <c r="M56" s="98"/>
      <c r="N56" s="99"/>
      <c r="O56" s="100"/>
      <c r="P56" s="100"/>
      <c r="Q56" s="101"/>
      <c r="R56" s="309"/>
      <c r="S56" s="310"/>
      <c r="T56" s="310"/>
      <c r="U56" s="102"/>
      <c r="V56" s="103"/>
      <c r="W56" s="104"/>
      <c r="X56" s="104"/>
      <c r="Y56" s="105"/>
      <c r="Z56" s="311"/>
      <c r="AA56" s="312"/>
      <c r="AB56" s="312"/>
      <c r="AC56" s="106"/>
      <c r="AD56" s="107"/>
      <c r="AE56" s="108"/>
      <c r="AF56" s="108"/>
      <c r="AG56" s="109"/>
      <c r="AH56" s="110"/>
    </row>
    <row r="57" spans="2:34" ht="19.899999999999999" customHeight="1" thickBot="1" x14ac:dyDescent="0.3">
      <c r="B57" s="182">
        <f>'Import élèves'!E55</f>
        <v>0</v>
      </c>
      <c r="C57" s="183">
        <f>'Import élèves'!F55</f>
        <v>0</v>
      </c>
      <c r="D57" s="184">
        <f>'Import élèves'!H55</f>
        <v>0</v>
      </c>
      <c r="E57" s="184">
        <f>'Import élèves'!J55</f>
        <v>0</v>
      </c>
      <c r="F57" s="184">
        <f>'Import élèves'!K55</f>
        <v>0</v>
      </c>
      <c r="G57" s="185">
        <f>'Import élèves'!L55</f>
        <v>0</v>
      </c>
      <c r="H57" s="166">
        <v>54</v>
      </c>
      <c r="I57" s="193"/>
      <c r="J57" s="81"/>
      <c r="K57" s="97"/>
      <c r="L57" s="97"/>
      <c r="M57" s="98"/>
      <c r="N57" s="99"/>
      <c r="O57" s="100"/>
      <c r="P57" s="100"/>
      <c r="Q57" s="101"/>
      <c r="R57" s="309"/>
      <c r="S57" s="310"/>
      <c r="T57" s="310"/>
      <c r="U57" s="102"/>
      <c r="V57" s="103"/>
      <c r="W57" s="104"/>
      <c r="X57" s="104"/>
      <c r="Y57" s="105"/>
      <c r="Z57" s="311"/>
      <c r="AA57" s="312"/>
      <c r="AB57" s="312"/>
      <c r="AC57" s="106"/>
      <c r="AD57" s="107"/>
      <c r="AE57" s="108"/>
      <c r="AF57" s="108"/>
      <c r="AG57" s="109"/>
      <c r="AH57" s="110"/>
    </row>
    <row r="58" spans="2:34" ht="19.899999999999999" customHeight="1" thickBot="1" x14ac:dyDescent="0.3">
      <c r="B58" s="187">
        <f>'Import élèves'!E56</f>
        <v>0</v>
      </c>
      <c r="C58" s="188">
        <f>'Import élèves'!F56</f>
        <v>0</v>
      </c>
      <c r="D58" s="189">
        <f>'Import élèves'!H56</f>
        <v>0</v>
      </c>
      <c r="E58" s="189">
        <f>'Import élèves'!J56</f>
        <v>0</v>
      </c>
      <c r="F58" s="189">
        <f>'Import élèves'!K56</f>
        <v>0</v>
      </c>
      <c r="G58" s="190">
        <f>'Import élèves'!L56</f>
        <v>0</v>
      </c>
      <c r="H58" s="181">
        <v>55</v>
      </c>
      <c r="I58" s="194"/>
      <c r="J58" s="111"/>
      <c r="K58" s="112"/>
      <c r="L58" s="112"/>
      <c r="M58" s="113"/>
      <c r="N58" s="114"/>
      <c r="O58" s="115"/>
      <c r="P58" s="115"/>
      <c r="Q58" s="116"/>
      <c r="R58" s="315"/>
      <c r="S58" s="316"/>
      <c r="T58" s="316"/>
      <c r="U58" s="117"/>
      <c r="V58" s="118"/>
      <c r="W58" s="119"/>
      <c r="X58" s="119"/>
      <c r="Y58" s="120"/>
      <c r="Z58" s="317"/>
      <c r="AA58" s="318"/>
      <c r="AB58" s="318"/>
      <c r="AC58" s="121"/>
      <c r="AD58" s="122"/>
      <c r="AE58" s="123"/>
      <c r="AF58" s="123"/>
      <c r="AG58" s="124"/>
      <c r="AH58" s="125"/>
    </row>
    <row r="59" spans="2:34" ht="19.899999999999999" customHeight="1" x14ac:dyDescent="0.25">
      <c r="B59" s="177">
        <f>'Import élèves'!E57</f>
        <v>0</v>
      </c>
      <c r="C59" s="178">
        <f>'Import élèves'!F57</f>
        <v>0</v>
      </c>
      <c r="D59" s="179">
        <f>'Import élèves'!H57</f>
        <v>0</v>
      </c>
      <c r="E59" s="179">
        <f>'Import élèves'!J57</f>
        <v>0</v>
      </c>
      <c r="F59" s="179">
        <f>'Import élèves'!K57</f>
        <v>0</v>
      </c>
      <c r="G59" s="180">
        <f>'Import élèves'!L57</f>
        <v>0</v>
      </c>
      <c r="H59" s="166">
        <v>56</v>
      </c>
      <c r="I59" s="181"/>
      <c r="J59" s="82"/>
      <c r="K59" s="83"/>
      <c r="L59" s="83"/>
      <c r="M59" s="84"/>
      <c r="N59" s="85"/>
      <c r="O59" s="86"/>
      <c r="P59" s="86"/>
      <c r="Q59" s="87"/>
      <c r="R59" s="313"/>
      <c r="S59" s="314"/>
      <c r="T59" s="314"/>
      <c r="U59" s="88"/>
      <c r="V59" s="89"/>
      <c r="W59" s="90"/>
      <c r="X59" s="90"/>
      <c r="Y59" s="91"/>
      <c r="Z59" s="323"/>
      <c r="AA59" s="324"/>
      <c r="AB59" s="324"/>
      <c r="AC59" s="92"/>
      <c r="AD59" s="93"/>
      <c r="AE59" s="94"/>
      <c r="AF59" s="94"/>
      <c r="AG59" s="95"/>
      <c r="AH59" s="96"/>
    </row>
    <row r="60" spans="2:34" ht="19.899999999999999" customHeight="1" thickBot="1" x14ac:dyDescent="0.3">
      <c r="B60" s="182">
        <f>'Import élèves'!E58</f>
        <v>0</v>
      </c>
      <c r="C60" s="183">
        <f>'Import élèves'!F58</f>
        <v>0</v>
      </c>
      <c r="D60" s="184">
        <f>'Import élèves'!H58</f>
        <v>0</v>
      </c>
      <c r="E60" s="184">
        <f>'Import élèves'!J58</f>
        <v>0</v>
      </c>
      <c r="F60" s="184">
        <f>'Import élèves'!K58</f>
        <v>0</v>
      </c>
      <c r="G60" s="185">
        <f>'Import élèves'!L58</f>
        <v>0</v>
      </c>
      <c r="H60" s="166">
        <v>57</v>
      </c>
      <c r="I60" s="193"/>
      <c r="J60" s="81"/>
      <c r="K60" s="97"/>
      <c r="L60" s="97"/>
      <c r="M60" s="98"/>
      <c r="N60" s="99"/>
      <c r="O60" s="100"/>
      <c r="P60" s="100"/>
      <c r="Q60" s="101"/>
      <c r="R60" s="309"/>
      <c r="S60" s="310"/>
      <c r="T60" s="310"/>
      <c r="U60" s="102"/>
      <c r="V60" s="103"/>
      <c r="W60" s="104"/>
      <c r="X60" s="104"/>
      <c r="Y60" s="105"/>
      <c r="Z60" s="311"/>
      <c r="AA60" s="312"/>
      <c r="AB60" s="312"/>
      <c r="AC60" s="106"/>
      <c r="AD60" s="107"/>
      <c r="AE60" s="108"/>
      <c r="AF60" s="108"/>
      <c r="AG60" s="109"/>
      <c r="AH60" s="110"/>
    </row>
    <row r="61" spans="2:34" ht="19.899999999999999" customHeight="1" x14ac:dyDescent="0.25">
      <c r="B61" s="182">
        <f>'Import élèves'!E59</f>
        <v>0</v>
      </c>
      <c r="C61" s="183">
        <f>'Import élèves'!F59</f>
        <v>0</v>
      </c>
      <c r="D61" s="184">
        <f>'Import élèves'!H59</f>
        <v>0</v>
      </c>
      <c r="E61" s="184">
        <f>'Import élèves'!J59</f>
        <v>0</v>
      </c>
      <c r="F61" s="184">
        <f>'Import élèves'!K59</f>
        <v>0</v>
      </c>
      <c r="G61" s="185">
        <f>'Import élèves'!L59</f>
        <v>0</v>
      </c>
      <c r="H61" s="181">
        <v>58</v>
      </c>
      <c r="I61" s="193"/>
      <c r="J61" s="81"/>
      <c r="K61" s="97"/>
      <c r="L61" s="97"/>
      <c r="M61" s="98"/>
      <c r="N61" s="99"/>
      <c r="O61" s="100"/>
      <c r="P61" s="100"/>
      <c r="Q61" s="101"/>
      <c r="R61" s="309"/>
      <c r="S61" s="310"/>
      <c r="T61" s="310"/>
      <c r="U61" s="102"/>
      <c r="V61" s="103"/>
      <c r="W61" s="104"/>
      <c r="X61" s="104"/>
      <c r="Y61" s="105"/>
      <c r="Z61" s="311"/>
      <c r="AA61" s="312"/>
      <c r="AB61" s="312"/>
      <c r="AC61" s="106"/>
      <c r="AD61" s="107"/>
      <c r="AE61" s="108"/>
      <c r="AF61" s="108"/>
      <c r="AG61" s="109"/>
      <c r="AH61" s="110"/>
    </row>
    <row r="62" spans="2:34" ht="19.899999999999999" customHeight="1" x14ac:dyDescent="0.25">
      <c r="B62" s="182">
        <f>'Import élèves'!E60</f>
        <v>0</v>
      </c>
      <c r="C62" s="183">
        <f>'Import élèves'!F60</f>
        <v>0</v>
      </c>
      <c r="D62" s="184">
        <f>'Import élèves'!H60</f>
        <v>0</v>
      </c>
      <c r="E62" s="184">
        <f>'Import élèves'!J60</f>
        <v>0</v>
      </c>
      <c r="F62" s="184">
        <f>'Import élèves'!K60</f>
        <v>0</v>
      </c>
      <c r="G62" s="185">
        <f>'Import élèves'!L60</f>
        <v>0</v>
      </c>
      <c r="H62" s="166">
        <v>59</v>
      </c>
      <c r="I62" s="193"/>
      <c r="J62" s="81"/>
      <c r="K62" s="97"/>
      <c r="L62" s="97"/>
      <c r="M62" s="98"/>
      <c r="N62" s="99"/>
      <c r="O62" s="100"/>
      <c r="P62" s="100"/>
      <c r="Q62" s="101"/>
      <c r="R62" s="309"/>
      <c r="S62" s="310"/>
      <c r="T62" s="310"/>
      <c r="U62" s="102"/>
      <c r="V62" s="103"/>
      <c r="W62" s="104"/>
      <c r="X62" s="104"/>
      <c r="Y62" s="105"/>
      <c r="Z62" s="311"/>
      <c r="AA62" s="312"/>
      <c r="AB62" s="312"/>
      <c r="AC62" s="106"/>
      <c r="AD62" s="107"/>
      <c r="AE62" s="108"/>
      <c r="AF62" s="108"/>
      <c r="AG62" s="109"/>
      <c r="AH62" s="110"/>
    </row>
    <row r="63" spans="2:34" ht="19.899999999999999" customHeight="1" thickBot="1" x14ac:dyDescent="0.3">
      <c r="B63" s="187">
        <f>'Import élèves'!E61</f>
        <v>0</v>
      </c>
      <c r="C63" s="188">
        <f>'Import élèves'!F61</f>
        <v>0</v>
      </c>
      <c r="D63" s="189">
        <f>'Import élèves'!H61</f>
        <v>0</v>
      </c>
      <c r="E63" s="189">
        <f>'Import élèves'!J61</f>
        <v>0</v>
      </c>
      <c r="F63" s="189">
        <f>'Import élèves'!K61</f>
        <v>0</v>
      </c>
      <c r="G63" s="190">
        <f>'Import élèves'!L61</f>
        <v>0</v>
      </c>
      <c r="H63" s="166">
        <v>60</v>
      </c>
      <c r="I63" s="194"/>
      <c r="J63" s="111"/>
      <c r="K63" s="112"/>
      <c r="L63" s="112"/>
      <c r="M63" s="113"/>
      <c r="N63" s="114"/>
      <c r="O63" s="115"/>
      <c r="P63" s="115"/>
      <c r="Q63" s="116"/>
      <c r="R63" s="315"/>
      <c r="S63" s="316"/>
      <c r="T63" s="316"/>
      <c r="U63" s="117"/>
      <c r="V63" s="118"/>
      <c r="W63" s="119"/>
      <c r="X63" s="119"/>
      <c r="Y63" s="120"/>
      <c r="Z63" s="317"/>
      <c r="AA63" s="318"/>
      <c r="AB63" s="318"/>
      <c r="AC63" s="121"/>
      <c r="AD63" s="122"/>
      <c r="AE63" s="123"/>
      <c r="AF63" s="123"/>
      <c r="AG63" s="124"/>
      <c r="AH63" s="125"/>
    </row>
    <row r="64" spans="2:34" ht="19.899999999999999" customHeight="1" x14ac:dyDescent="0.25">
      <c r="B64" s="177">
        <f>'Import élèves'!E62</f>
        <v>0</v>
      </c>
      <c r="C64" s="178">
        <f>'Import élèves'!F62</f>
        <v>0</v>
      </c>
      <c r="D64" s="179">
        <f>'Import élèves'!H62</f>
        <v>0</v>
      </c>
      <c r="E64" s="179">
        <f>'Import élèves'!J62</f>
        <v>0</v>
      </c>
      <c r="F64" s="179">
        <f>'Import élèves'!K62</f>
        <v>0</v>
      </c>
      <c r="G64" s="180">
        <f>'Import élèves'!L62</f>
        <v>0</v>
      </c>
      <c r="H64" s="181">
        <v>61</v>
      </c>
      <c r="I64" s="181"/>
      <c r="J64" s="82"/>
      <c r="K64" s="83"/>
      <c r="L64" s="83"/>
      <c r="M64" s="84"/>
      <c r="N64" s="85"/>
      <c r="O64" s="86"/>
      <c r="P64" s="86"/>
      <c r="Q64" s="87"/>
      <c r="R64" s="313"/>
      <c r="S64" s="314"/>
      <c r="T64" s="314"/>
      <c r="U64" s="88"/>
      <c r="V64" s="89"/>
      <c r="W64" s="90"/>
      <c r="X64" s="90"/>
      <c r="Y64" s="91"/>
      <c r="Z64" s="323"/>
      <c r="AA64" s="324"/>
      <c r="AB64" s="324"/>
      <c r="AC64" s="92"/>
      <c r="AD64" s="93"/>
      <c r="AE64" s="94"/>
      <c r="AF64" s="94"/>
      <c r="AG64" s="95"/>
      <c r="AH64" s="96"/>
    </row>
    <row r="65" spans="2:34" ht="19.899999999999999" customHeight="1" x14ac:dyDescent="0.25">
      <c r="B65" s="182">
        <f>'Import élèves'!E63</f>
        <v>0</v>
      </c>
      <c r="C65" s="183">
        <f>'Import élèves'!F63</f>
        <v>0</v>
      </c>
      <c r="D65" s="184">
        <f>'Import élèves'!H63</f>
        <v>0</v>
      </c>
      <c r="E65" s="184">
        <f>'Import élèves'!J63</f>
        <v>0</v>
      </c>
      <c r="F65" s="184">
        <f>'Import élèves'!K63</f>
        <v>0</v>
      </c>
      <c r="G65" s="185">
        <f>'Import élèves'!L63</f>
        <v>0</v>
      </c>
      <c r="H65" s="166">
        <v>62</v>
      </c>
      <c r="I65" s="193"/>
      <c r="J65" s="81"/>
      <c r="K65" s="97"/>
      <c r="L65" s="97"/>
      <c r="M65" s="98"/>
      <c r="N65" s="99"/>
      <c r="O65" s="100"/>
      <c r="P65" s="100"/>
      <c r="Q65" s="101"/>
      <c r="R65" s="309"/>
      <c r="S65" s="310"/>
      <c r="T65" s="310"/>
      <c r="U65" s="102"/>
      <c r="V65" s="103"/>
      <c r="W65" s="104"/>
      <c r="X65" s="104"/>
      <c r="Y65" s="105"/>
      <c r="Z65" s="311"/>
      <c r="AA65" s="312"/>
      <c r="AB65" s="312"/>
      <c r="AC65" s="106"/>
      <c r="AD65" s="107"/>
      <c r="AE65" s="108"/>
      <c r="AF65" s="108"/>
      <c r="AG65" s="109"/>
      <c r="AH65" s="110"/>
    </row>
    <row r="66" spans="2:34" ht="19.899999999999999" customHeight="1" thickBot="1" x14ac:dyDescent="0.3">
      <c r="B66" s="182">
        <f>'Import élèves'!E64</f>
        <v>0</v>
      </c>
      <c r="C66" s="183">
        <f>'Import élèves'!F64</f>
        <v>0</v>
      </c>
      <c r="D66" s="184">
        <f>'Import élèves'!H64</f>
        <v>0</v>
      </c>
      <c r="E66" s="184">
        <f>'Import élèves'!J64</f>
        <v>0</v>
      </c>
      <c r="F66" s="184">
        <f>'Import élèves'!K64</f>
        <v>0</v>
      </c>
      <c r="G66" s="185">
        <f>'Import élèves'!L64</f>
        <v>0</v>
      </c>
      <c r="H66" s="166">
        <v>63</v>
      </c>
      <c r="I66" s="193"/>
      <c r="J66" s="81"/>
      <c r="K66" s="97"/>
      <c r="L66" s="97"/>
      <c r="M66" s="98"/>
      <c r="N66" s="99"/>
      <c r="O66" s="100"/>
      <c r="P66" s="100"/>
      <c r="Q66" s="101"/>
      <c r="R66" s="309"/>
      <c r="S66" s="310"/>
      <c r="T66" s="310"/>
      <c r="U66" s="102"/>
      <c r="V66" s="103"/>
      <c r="W66" s="104"/>
      <c r="X66" s="104"/>
      <c r="Y66" s="105"/>
      <c r="Z66" s="311"/>
      <c r="AA66" s="312"/>
      <c r="AB66" s="312"/>
      <c r="AC66" s="106"/>
      <c r="AD66" s="107"/>
      <c r="AE66" s="108"/>
      <c r="AF66" s="108"/>
      <c r="AG66" s="109"/>
      <c r="AH66" s="110"/>
    </row>
    <row r="67" spans="2:34" ht="19.899999999999999" customHeight="1" x14ac:dyDescent="0.25">
      <c r="B67" s="182">
        <f>'Import élèves'!E65</f>
        <v>0</v>
      </c>
      <c r="C67" s="183">
        <f>'Import élèves'!F65</f>
        <v>0</v>
      </c>
      <c r="D67" s="184">
        <f>'Import élèves'!H65</f>
        <v>0</v>
      </c>
      <c r="E67" s="184">
        <f>'Import élèves'!J65</f>
        <v>0</v>
      </c>
      <c r="F67" s="184">
        <f>'Import élèves'!K65</f>
        <v>0</v>
      </c>
      <c r="G67" s="185">
        <f>'Import élèves'!L65</f>
        <v>0</v>
      </c>
      <c r="H67" s="181">
        <v>64</v>
      </c>
      <c r="I67" s="193"/>
      <c r="J67" s="81"/>
      <c r="K67" s="97"/>
      <c r="L67" s="97"/>
      <c r="M67" s="98"/>
      <c r="N67" s="99"/>
      <c r="O67" s="100"/>
      <c r="P67" s="100"/>
      <c r="Q67" s="101"/>
      <c r="R67" s="309"/>
      <c r="S67" s="310"/>
      <c r="T67" s="310"/>
      <c r="U67" s="102"/>
      <c r="V67" s="103"/>
      <c r="W67" s="104"/>
      <c r="X67" s="104"/>
      <c r="Y67" s="105"/>
      <c r="Z67" s="311"/>
      <c r="AA67" s="312"/>
      <c r="AB67" s="312"/>
      <c r="AC67" s="106"/>
      <c r="AD67" s="107"/>
      <c r="AE67" s="108"/>
      <c r="AF67" s="108"/>
      <c r="AG67" s="109"/>
      <c r="AH67" s="110"/>
    </row>
    <row r="68" spans="2:34" ht="19.899999999999999" customHeight="1" thickBot="1" x14ac:dyDescent="0.3">
      <c r="B68" s="187">
        <f>'Import élèves'!E66</f>
        <v>0</v>
      </c>
      <c r="C68" s="188">
        <f>'Import élèves'!F66</f>
        <v>0</v>
      </c>
      <c r="D68" s="189">
        <f>'Import élèves'!H66</f>
        <v>0</v>
      </c>
      <c r="E68" s="189">
        <f>'Import élèves'!J66</f>
        <v>0</v>
      </c>
      <c r="F68" s="189">
        <f>'Import élèves'!K66</f>
        <v>0</v>
      </c>
      <c r="G68" s="190">
        <f>'Import élèves'!L66</f>
        <v>0</v>
      </c>
      <c r="H68" s="166">
        <v>65</v>
      </c>
      <c r="I68" s="194"/>
      <c r="J68" s="111"/>
      <c r="K68" s="112"/>
      <c r="L68" s="112"/>
      <c r="M68" s="113"/>
      <c r="N68" s="114"/>
      <c r="O68" s="115"/>
      <c r="P68" s="115"/>
      <c r="Q68" s="116"/>
      <c r="R68" s="315"/>
      <c r="S68" s="316"/>
      <c r="T68" s="316"/>
      <c r="U68" s="117"/>
      <c r="V68" s="118"/>
      <c r="W68" s="119"/>
      <c r="X68" s="119"/>
      <c r="Y68" s="120"/>
      <c r="Z68" s="317"/>
      <c r="AA68" s="318"/>
      <c r="AB68" s="318"/>
      <c r="AC68" s="121"/>
      <c r="AD68" s="122"/>
      <c r="AE68" s="123"/>
      <c r="AF68" s="123"/>
      <c r="AG68" s="124"/>
      <c r="AH68" s="125"/>
    </row>
    <row r="69" spans="2:34" ht="19.899999999999999" customHeight="1" thickBot="1" x14ac:dyDescent="0.3">
      <c r="B69" s="177">
        <f>'Import élèves'!E67</f>
        <v>0</v>
      </c>
      <c r="C69" s="178">
        <f>'Import élèves'!F67</f>
        <v>0</v>
      </c>
      <c r="D69" s="179">
        <f>'Import élèves'!H67</f>
        <v>0</v>
      </c>
      <c r="E69" s="179">
        <f>'Import élèves'!J67</f>
        <v>0</v>
      </c>
      <c r="F69" s="179">
        <f>'Import élèves'!K67</f>
        <v>0</v>
      </c>
      <c r="G69" s="180">
        <f>'Import élèves'!L67</f>
        <v>0</v>
      </c>
      <c r="H69" s="166">
        <v>66</v>
      </c>
      <c r="I69" s="181"/>
      <c r="J69" s="82"/>
      <c r="K69" s="83"/>
      <c r="L69" s="83"/>
      <c r="M69" s="84"/>
      <c r="N69" s="85"/>
      <c r="O69" s="86"/>
      <c r="P69" s="86"/>
      <c r="Q69" s="87"/>
      <c r="R69" s="313"/>
      <c r="S69" s="314"/>
      <c r="T69" s="314"/>
      <c r="U69" s="88"/>
      <c r="V69" s="89"/>
      <c r="W69" s="90"/>
      <c r="X69" s="90"/>
      <c r="Y69" s="91"/>
      <c r="Z69" s="323"/>
      <c r="AA69" s="324"/>
      <c r="AB69" s="324"/>
      <c r="AC69" s="92"/>
      <c r="AD69" s="93"/>
      <c r="AE69" s="94"/>
      <c r="AF69" s="94"/>
      <c r="AG69" s="95"/>
      <c r="AH69" s="96"/>
    </row>
    <row r="70" spans="2:34" ht="19.899999999999999" customHeight="1" x14ac:dyDescent="0.25">
      <c r="B70" s="182">
        <f>'Import élèves'!E68</f>
        <v>0</v>
      </c>
      <c r="C70" s="183">
        <f>'Import élèves'!F68</f>
        <v>0</v>
      </c>
      <c r="D70" s="184">
        <f>'Import élèves'!H68</f>
        <v>0</v>
      </c>
      <c r="E70" s="184">
        <f>'Import élèves'!J68</f>
        <v>0</v>
      </c>
      <c r="F70" s="184">
        <f>'Import élèves'!K68</f>
        <v>0</v>
      </c>
      <c r="G70" s="185">
        <f>'Import élèves'!L68</f>
        <v>0</v>
      </c>
      <c r="H70" s="181">
        <v>67</v>
      </c>
      <c r="I70" s="193"/>
      <c r="J70" s="81"/>
      <c r="K70" s="97"/>
      <c r="L70" s="97"/>
      <c r="M70" s="98"/>
      <c r="N70" s="99"/>
      <c r="O70" s="100"/>
      <c r="P70" s="100"/>
      <c r="Q70" s="101"/>
      <c r="R70" s="309"/>
      <c r="S70" s="310"/>
      <c r="T70" s="310"/>
      <c r="U70" s="102"/>
      <c r="V70" s="103"/>
      <c r="W70" s="104"/>
      <c r="X70" s="104"/>
      <c r="Y70" s="105"/>
      <c r="Z70" s="311"/>
      <c r="AA70" s="312"/>
      <c r="AB70" s="312"/>
      <c r="AC70" s="106"/>
      <c r="AD70" s="107"/>
      <c r="AE70" s="108"/>
      <c r="AF70" s="108"/>
      <c r="AG70" s="109"/>
      <c r="AH70" s="110"/>
    </row>
    <row r="71" spans="2:34" ht="19.899999999999999" customHeight="1" x14ac:dyDescent="0.25">
      <c r="B71" s="182">
        <f>'Import élèves'!E69</f>
        <v>0</v>
      </c>
      <c r="C71" s="183">
        <f>'Import élèves'!F69</f>
        <v>0</v>
      </c>
      <c r="D71" s="184">
        <f>'Import élèves'!H69</f>
        <v>0</v>
      </c>
      <c r="E71" s="184">
        <f>'Import élèves'!J69</f>
        <v>0</v>
      </c>
      <c r="F71" s="184">
        <f>'Import élèves'!K69</f>
        <v>0</v>
      </c>
      <c r="G71" s="185">
        <f>'Import élèves'!L69</f>
        <v>0</v>
      </c>
      <c r="H71" s="166">
        <v>68</v>
      </c>
      <c r="I71" s="193"/>
      <c r="J71" s="81"/>
      <c r="K71" s="97"/>
      <c r="L71" s="97"/>
      <c r="M71" s="98"/>
      <c r="N71" s="99"/>
      <c r="O71" s="100"/>
      <c r="P71" s="100"/>
      <c r="Q71" s="101"/>
      <c r="R71" s="309"/>
      <c r="S71" s="310"/>
      <c r="T71" s="310"/>
      <c r="U71" s="102"/>
      <c r="V71" s="103"/>
      <c r="W71" s="104"/>
      <c r="X71" s="104"/>
      <c r="Y71" s="105"/>
      <c r="Z71" s="311"/>
      <c r="AA71" s="312"/>
      <c r="AB71" s="312"/>
      <c r="AC71" s="106"/>
      <c r="AD71" s="107"/>
      <c r="AE71" s="108"/>
      <c r="AF71" s="108"/>
      <c r="AG71" s="109"/>
      <c r="AH71" s="110"/>
    </row>
    <row r="72" spans="2:34" ht="19.899999999999999" customHeight="1" thickBot="1" x14ac:dyDescent="0.3">
      <c r="B72" s="182">
        <f>'Import élèves'!E70</f>
        <v>0</v>
      </c>
      <c r="C72" s="183">
        <f>'Import élèves'!F70</f>
        <v>0</v>
      </c>
      <c r="D72" s="184">
        <f>'Import élèves'!H70</f>
        <v>0</v>
      </c>
      <c r="E72" s="184">
        <f>'Import élèves'!J70</f>
        <v>0</v>
      </c>
      <c r="F72" s="184">
        <f>'Import élèves'!K70</f>
        <v>0</v>
      </c>
      <c r="G72" s="185">
        <f>'Import élèves'!L70</f>
        <v>0</v>
      </c>
      <c r="H72" s="166">
        <v>69</v>
      </c>
      <c r="I72" s="193"/>
      <c r="J72" s="81"/>
      <c r="K72" s="97"/>
      <c r="L72" s="97"/>
      <c r="M72" s="98"/>
      <c r="N72" s="99"/>
      <c r="O72" s="100"/>
      <c r="P72" s="100"/>
      <c r="Q72" s="101"/>
      <c r="R72" s="309"/>
      <c r="S72" s="310"/>
      <c r="T72" s="310"/>
      <c r="U72" s="102"/>
      <c r="V72" s="103"/>
      <c r="W72" s="104"/>
      <c r="X72" s="104"/>
      <c r="Y72" s="105"/>
      <c r="Z72" s="311"/>
      <c r="AA72" s="312"/>
      <c r="AB72" s="312"/>
      <c r="AC72" s="106"/>
      <c r="AD72" s="107"/>
      <c r="AE72" s="108"/>
      <c r="AF72" s="108"/>
      <c r="AG72" s="109"/>
      <c r="AH72" s="110"/>
    </row>
    <row r="73" spans="2:34" ht="19.899999999999999" customHeight="1" thickBot="1" x14ac:dyDescent="0.3">
      <c r="B73" s="187">
        <f>'Import élèves'!E71</f>
        <v>0</v>
      </c>
      <c r="C73" s="188">
        <f>'Import élèves'!F71</f>
        <v>0</v>
      </c>
      <c r="D73" s="189">
        <f>'Import élèves'!H71</f>
        <v>0</v>
      </c>
      <c r="E73" s="189">
        <f>'Import élèves'!J71</f>
        <v>0</v>
      </c>
      <c r="F73" s="189">
        <f>'Import élèves'!K71</f>
        <v>0</v>
      </c>
      <c r="G73" s="190">
        <f>'Import élèves'!L71</f>
        <v>0</v>
      </c>
      <c r="H73" s="181">
        <v>70</v>
      </c>
      <c r="I73" s="194"/>
      <c r="J73" s="111"/>
      <c r="K73" s="112"/>
      <c r="L73" s="112"/>
      <c r="M73" s="113"/>
      <c r="N73" s="114"/>
      <c r="O73" s="115"/>
      <c r="P73" s="115"/>
      <c r="Q73" s="116"/>
      <c r="R73" s="315"/>
      <c r="S73" s="316"/>
      <c r="T73" s="316"/>
      <c r="U73" s="117"/>
      <c r="V73" s="118"/>
      <c r="W73" s="119"/>
      <c r="X73" s="119"/>
      <c r="Y73" s="120"/>
      <c r="Z73" s="317"/>
      <c r="AA73" s="318"/>
      <c r="AB73" s="318"/>
      <c r="AC73" s="121"/>
      <c r="AD73" s="122"/>
      <c r="AE73" s="123"/>
      <c r="AF73" s="123"/>
      <c r="AG73" s="124"/>
      <c r="AH73" s="125"/>
    </row>
    <row r="74" spans="2:34" ht="19.899999999999999" customHeight="1" x14ac:dyDescent="0.25">
      <c r="B74" s="177">
        <f>'Import élèves'!E72</f>
        <v>0</v>
      </c>
      <c r="C74" s="178">
        <f>'Import élèves'!F72</f>
        <v>0</v>
      </c>
      <c r="D74" s="179">
        <f>'Import élèves'!H72</f>
        <v>0</v>
      </c>
      <c r="E74" s="179">
        <f>'Import élèves'!J72</f>
        <v>0</v>
      </c>
      <c r="F74" s="179">
        <f>'Import élèves'!K72</f>
        <v>0</v>
      </c>
      <c r="G74" s="180">
        <f>'Import élèves'!L72</f>
        <v>0</v>
      </c>
      <c r="H74" s="166">
        <v>71</v>
      </c>
      <c r="I74" s="181"/>
      <c r="J74" s="82"/>
      <c r="K74" s="83"/>
      <c r="L74" s="83"/>
      <c r="M74" s="84"/>
      <c r="N74" s="85"/>
      <c r="O74" s="86"/>
      <c r="P74" s="86"/>
      <c r="Q74" s="87"/>
      <c r="R74" s="313"/>
      <c r="S74" s="314"/>
      <c r="T74" s="314"/>
      <c r="U74" s="88"/>
      <c r="V74" s="89"/>
      <c r="W74" s="90"/>
      <c r="X74" s="90"/>
      <c r="Y74" s="91"/>
      <c r="Z74" s="323"/>
      <c r="AA74" s="324"/>
      <c r="AB74" s="324"/>
      <c r="AC74" s="92"/>
      <c r="AD74" s="93"/>
      <c r="AE74" s="94"/>
      <c r="AF74" s="94"/>
      <c r="AG74" s="95"/>
      <c r="AH74" s="96"/>
    </row>
    <row r="75" spans="2:34" ht="19.899999999999999" customHeight="1" thickBot="1" x14ac:dyDescent="0.3">
      <c r="B75" s="182">
        <f>'Import élèves'!E73</f>
        <v>0</v>
      </c>
      <c r="C75" s="183">
        <f>'Import élèves'!F73</f>
        <v>0</v>
      </c>
      <c r="D75" s="184">
        <f>'Import élèves'!H73</f>
        <v>0</v>
      </c>
      <c r="E75" s="184">
        <f>'Import élèves'!J73</f>
        <v>0</v>
      </c>
      <c r="F75" s="184">
        <f>'Import élèves'!K73</f>
        <v>0</v>
      </c>
      <c r="G75" s="185">
        <f>'Import élèves'!L73</f>
        <v>0</v>
      </c>
      <c r="H75" s="166">
        <v>72</v>
      </c>
      <c r="I75" s="193"/>
      <c r="J75" s="81"/>
      <c r="K75" s="97"/>
      <c r="L75" s="97"/>
      <c r="M75" s="98"/>
      <c r="N75" s="99"/>
      <c r="O75" s="100"/>
      <c r="P75" s="100"/>
      <c r="Q75" s="101"/>
      <c r="R75" s="309"/>
      <c r="S75" s="310"/>
      <c r="T75" s="310"/>
      <c r="U75" s="102"/>
      <c r="V75" s="103"/>
      <c r="W75" s="104"/>
      <c r="X75" s="104"/>
      <c r="Y75" s="105"/>
      <c r="Z75" s="311"/>
      <c r="AA75" s="312"/>
      <c r="AB75" s="312"/>
      <c r="AC75" s="106"/>
      <c r="AD75" s="107"/>
      <c r="AE75" s="108"/>
      <c r="AF75" s="108"/>
      <c r="AG75" s="109"/>
      <c r="AH75" s="110"/>
    </row>
    <row r="76" spans="2:34" ht="19.899999999999999" customHeight="1" x14ac:dyDescent="0.25">
      <c r="B76" s="182">
        <f>'Import élèves'!E74</f>
        <v>0</v>
      </c>
      <c r="C76" s="183">
        <f>'Import élèves'!F74</f>
        <v>0</v>
      </c>
      <c r="D76" s="184">
        <f>'Import élèves'!H74</f>
        <v>0</v>
      </c>
      <c r="E76" s="184">
        <f>'Import élèves'!J74</f>
        <v>0</v>
      </c>
      <c r="F76" s="184">
        <f>'Import élèves'!K74</f>
        <v>0</v>
      </c>
      <c r="G76" s="185">
        <f>'Import élèves'!L74</f>
        <v>0</v>
      </c>
      <c r="H76" s="181">
        <v>73</v>
      </c>
      <c r="I76" s="193"/>
      <c r="J76" s="81"/>
      <c r="K76" s="97"/>
      <c r="L76" s="97"/>
      <c r="M76" s="98"/>
      <c r="N76" s="99"/>
      <c r="O76" s="100"/>
      <c r="P76" s="100"/>
      <c r="Q76" s="101"/>
      <c r="R76" s="309"/>
      <c r="S76" s="310"/>
      <c r="T76" s="310"/>
      <c r="U76" s="102"/>
      <c r="V76" s="103"/>
      <c r="W76" s="104"/>
      <c r="X76" s="104"/>
      <c r="Y76" s="105"/>
      <c r="Z76" s="311"/>
      <c r="AA76" s="312"/>
      <c r="AB76" s="312"/>
      <c r="AC76" s="106"/>
      <c r="AD76" s="107"/>
      <c r="AE76" s="108"/>
      <c r="AF76" s="108"/>
      <c r="AG76" s="109"/>
      <c r="AH76" s="110"/>
    </row>
    <row r="77" spans="2:34" ht="19.899999999999999" customHeight="1" x14ac:dyDescent="0.25">
      <c r="B77" s="182">
        <f>'Import élèves'!E75</f>
        <v>0</v>
      </c>
      <c r="C77" s="183">
        <f>'Import élèves'!F75</f>
        <v>0</v>
      </c>
      <c r="D77" s="184">
        <f>'Import élèves'!H75</f>
        <v>0</v>
      </c>
      <c r="E77" s="184">
        <f>'Import élèves'!J75</f>
        <v>0</v>
      </c>
      <c r="F77" s="184">
        <f>'Import élèves'!K75</f>
        <v>0</v>
      </c>
      <c r="G77" s="185">
        <f>'Import élèves'!L75</f>
        <v>0</v>
      </c>
      <c r="H77" s="166">
        <v>74</v>
      </c>
      <c r="I77" s="193"/>
      <c r="J77" s="81"/>
      <c r="K77" s="97"/>
      <c r="L77" s="97"/>
      <c r="M77" s="98"/>
      <c r="N77" s="99"/>
      <c r="O77" s="100"/>
      <c r="P77" s="100"/>
      <c r="Q77" s="101"/>
      <c r="R77" s="309"/>
      <c r="S77" s="310"/>
      <c r="T77" s="310"/>
      <c r="U77" s="102"/>
      <c r="V77" s="103"/>
      <c r="W77" s="104"/>
      <c r="X77" s="104"/>
      <c r="Y77" s="105"/>
      <c r="Z77" s="311"/>
      <c r="AA77" s="312"/>
      <c r="AB77" s="312"/>
      <c r="AC77" s="106"/>
      <c r="AD77" s="107"/>
      <c r="AE77" s="108"/>
      <c r="AF77" s="108"/>
      <c r="AG77" s="109"/>
      <c r="AH77" s="110"/>
    </row>
    <row r="78" spans="2:34" ht="19.899999999999999" customHeight="1" thickBot="1" x14ac:dyDescent="0.3">
      <c r="B78" s="187">
        <f>'Import élèves'!E76</f>
        <v>0</v>
      </c>
      <c r="C78" s="188">
        <f>'Import élèves'!F76</f>
        <v>0</v>
      </c>
      <c r="D78" s="189">
        <f>'Import élèves'!H76</f>
        <v>0</v>
      </c>
      <c r="E78" s="189">
        <f>'Import élèves'!J76</f>
        <v>0</v>
      </c>
      <c r="F78" s="189">
        <f>'Import élèves'!K76</f>
        <v>0</v>
      </c>
      <c r="G78" s="190">
        <f>'Import élèves'!L76</f>
        <v>0</v>
      </c>
      <c r="H78" s="166">
        <v>75</v>
      </c>
      <c r="I78" s="194"/>
      <c r="J78" s="111"/>
      <c r="K78" s="112"/>
      <c r="L78" s="112"/>
      <c r="M78" s="113"/>
      <c r="N78" s="114"/>
      <c r="O78" s="115"/>
      <c r="P78" s="115"/>
      <c r="Q78" s="116"/>
      <c r="R78" s="315"/>
      <c r="S78" s="316"/>
      <c r="T78" s="316"/>
      <c r="U78" s="117"/>
      <c r="V78" s="118"/>
      <c r="W78" s="119"/>
      <c r="X78" s="119"/>
      <c r="Y78" s="120"/>
      <c r="Z78" s="317"/>
      <c r="AA78" s="318"/>
      <c r="AB78" s="318"/>
      <c r="AC78" s="121"/>
      <c r="AD78" s="122"/>
      <c r="AE78" s="123"/>
      <c r="AF78" s="123"/>
      <c r="AG78" s="124"/>
      <c r="AH78" s="125"/>
    </row>
    <row r="79" spans="2:34" ht="19.899999999999999" customHeight="1" x14ac:dyDescent="0.25">
      <c r="B79" s="177">
        <f>'Import élèves'!E77</f>
        <v>0</v>
      </c>
      <c r="C79" s="178">
        <f>'Import élèves'!F77</f>
        <v>0</v>
      </c>
      <c r="D79" s="179">
        <f>'Import élèves'!H77</f>
        <v>0</v>
      </c>
      <c r="E79" s="179">
        <f>'Import élèves'!J77</f>
        <v>0</v>
      </c>
      <c r="F79" s="179">
        <f>'Import élèves'!K77</f>
        <v>0</v>
      </c>
      <c r="G79" s="180">
        <f>'Import élèves'!L77</f>
        <v>0</v>
      </c>
      <c r="H79" s="181">
        <v>76</v>
      </c>
      <c r="I79" s="181"/>
      <c r="J79" s="82"/>
      <c r="K79" s="83"/>
      <c r="L79" s="83"/>
      <c r="M79" s="84"/>
      <c r="N79" s="85"/>
      <c r="O79" s="86"/>
      <c r="P79" s="86"/>
      <c r="Q79" s="87"/>
      <c r="R79" s="313"/>
      <c r="S79" s="314"/>
      <c r="T79" s="314"/>
      <c r="U79" s="88"/>
      <c r="V79" s="89"/>
      <c r="W79" s="90"/>
      <c r="X79" s="90"/>
      <c r="Y79" s="91"/>
      <c r="Z79" s="323"/>
      <c r="AA79" s="324"/>
      <c r="AB79" s="324"/>
      <c r="AC79" s="92"/>
      <c r="AD79" s="93"/>
      <c r="AE79" s="94"/>
      <c r="AF79" s="94"/>
      <c r="AG79" s="95"/>
      <c r="AH79" s="96"/>
    </row>
    <row r="80" spans="2:34" ht="19.899999999999999" customHeight="1" x14ac:dyDescent="0.25">
      <c r="B80" s="182">
        <f>'Import élèves'!E78</f>
        <v>0</v>
      </c>
      <c r="C80" s="183">
        <f>'Import élèves'!F78</f>
        <v>0</v>
      </c>
      <c r="D80" s="184">
        <f>'Import élèves'!H78</f>
        <v>0</v>
      </c>
      <c r="E80" s="184">
        <f>'Import élèves'!J78</f>
        <v>0</v>
      </c>
      <c r="F80" s="184">
        <f>'Import élèves'!K78</f>
        <v>0</v>
      </c>
      <c r="G80" s="185">
        <f>'Import élèves'!L78</f>
        <v>0</v>
      </c>
      <c r="H80" s="166">
        <v>77</v>
      </c>
      <c r="I80" s="193"/>
      <c r="J80" s="81"/>
      <c r="K80" s="97"/>
      <c r="L80" s="97"/>
      <c r="M80" s="98"/>
      <c r="N80" s="99"/>
      <c r="O80" s="100"/>
      <c r="P80" s="100"/>
      <c r="Q80" s="101"/>
      <c r="R80" s="309"/>
      <c r="S80" s="310"/>
      <c r="T80" s="310"/>
      <c r="U80" s="102"/>
      <c r="V80" s="103"/>
      <c r="W80" s="104"/>
      <c r="X80" s="104"/>
      <c r="Y80" s="105"/>
      <c r="Z80" s="311"/>
      <c r="AA80" s="312"/>
      <c r="AB80" s="312"/>
      <c r="AC80" s="106"/>
      <c r="AD80" s="107"/>
      <c r="AE80" s="108"/>
      <c r="AF80" s="108"/>
      <c r="AG80" s="109"/>
      <c r="AH80" s="110"/>
    </row>
    <row r="81" spans="2:34" ht="19.899999999999999" customHeight="1" thickBot="1" x14ac:dyDescent="0.3">
      <c r="B81" s="182">
        <f>'Import élèves'!E79</f>
        <v>0</v>
      </c>
      <c r="C81" s="183">
        <f>'Import élèves'!F79</f>
        <v>0</v>
      </c>
      <c r="D81" s="184">
        <f>'Import élèves'!H79</f>
        <v>0</v>
      </c>
      <c r="E81" s="184">
        <f>'Import élèves'!J79</f>
        <v>0</v>
      </c>
      <c r="F81" s="184">
        <f>'Import élèves'!K79</f>
        <v>0</v>
      </c>
      <c r="G81" s="185">
        <f>'Import élèves'!L79</f>
        <v>0</v>
      </c>
      <c r="H81" s="166">
        <v>78</v>
      </c>
      <c r="I81" s="193"/>
      <c r="J81" s="81"/>
      <c r="K81" s="97"/>
      <c r="L81" s="97"/>
      <c r="M81" s="98"/>
      <c r="N81" s="99"/>
      <c r="O81" s="100"/>
      <c r="P81" s="100"/>
      <c r="Q81" s="101"/>
      <c r="R81" s="309"/>
      <c r="S81" s="310"/>
      <c r="T81" s="310"/>
      <c r="U81" s="102"/>
      <c r="V81" s="103"/>
      <c r="W81" s="104"/>
      <c r="X81" s="104"/>
      <c r="Y81" s="105"/>
      <c r="Z81" s="311"/>
      <c r="AA81" s="312"/>
      <c r="AB81" s="312"/>
      <c r="AC81" s="106"/>
      <c r="AD81" s="107"/>
      <c r="AE81" s="108"/>
      <c r="AF81" s="108"/>
      <c r="AG81" s="109"/>
      <c r="AH81" s="110"/>
    </row>
    <row r="82" spans="2:34" ht="19.899999999999999" customHeight="1" x14ac:dyDescent="0.25">
      <c r="B82" s="182">
        <f>'Import élèves'!E80</f>
        <v>0</v>
      </c>
      <c r="C82" s="183">
        <f>'Import élèves'!F80</f>
        <v>0</v>
      </c>
      <c r="D82" s="184">
        <f>'Import élèves'!H80</f>
        <v>0</v>
      </c>
      <c r="E82" s="184">
        <f>'Import élèves'!J80</f>
        <v>0</v>
      </c>
      <c r="F82" s="184">
        <f>'Import élèves'!K80</f>
        <v>0</v>
      </c>
      <c r="G82" s="185">
        <f>'Import élèves'!L80</f>
        <v>0</v>
      </c>
      <c r="H82" s="181">
        <v>79</v>
      </c>
      <c r="I82" s="193"/>
      <c r="J82" s="81"/>
      <c r="K82" s="97"/>
      <c r="L82" s="97"/>
      <c r="M82" s="98"/>
      <c r="N82" s="99"/>
      <c r="O82" s="100"/>
      <c r="P82" s="100"/>
      <c r="Q82" s="101"/>
      <c r="R82" s="309"/>
      <c r="S82" s="310"/>
      <c r="T82" s="310"/>
      <c r="U82" s="102"/>
      <c r="V82" s="103"/>
      <c r="W82" s="104"/>
      <c r="X82" s="104"/>
      <c r="Y82" s="105"/>
      <c r="Z82" s="311"/>
      <c r="AA82" s="312"/>
      <c r="AB82" s="312"/>
      <c r="AC82" s="106"/>
      <c r="AD82" s="107"/>
      <c r="AE82" s="108"/>
      <c r="AF82" s="108"/>
      <c r="AG82" s="109"/>
      <c r="AH82" s="110"/>
    </row>
    <row r="83" spans="2:34" ht="19.899999999999999" customHeight="1" thickBot="1" x14ac:dyDescent="0.3">
      <c r="B83" s="187">
        <f>'Import élèves'!E81</f>
        <v>0</v>
      </c>
      <c r="C83" s="188">
        <f>'Import élèves'!F81</f>
        <v>0</v>
      </c>
      <c r="D83" s="189">
        <f>'Import élèves'!H81</f>
        <v>0</v>
      </c>
      <c r="E83" s="189">
        <f>'Import élèves'!J81</f>
        <v>0</v>
      </c>
      <c r="F83" s="189">
        <f>'Import élèves'!K81</f>
        <v>0</v>
      </c>
      <c r="G83" s="190">
        <f>'Import élèves'!L81</f>
        <v>0</v>
      </c>
      <c r="H83" s="166">
        <v>80</v>
      </c>
      <c r="I83" s="194"/>
      <c r="J83" s="111"/>
      <c r="K83" s="112"/>
      <c r="L83" s="112"/>
      <c r="M83" s="113"/>
      <c r="N83" s="114"/>
      <c r="O83" s="115"/>
      <c r="P83" s="115"/>
      <c r="Q83" s="116"/>
      <c r="R83" s="315"/>
      <c r="S83" s="316"/>
      <c r="T83" s="316"/>
      <c r="U83" s="117"/>
      <c r="V83" s="118"/>
      <c r="W83" s="119"/>
      <c r="X83" s="119"/>
      <c r="Y83" s="120"/>
      <c r="Z83" s="317"/>
      <c r="AA83" s="318"/>
      <c r="AB83" s="318"/>
      <c r="AC83" s="121"/>
      <c r="AD83" s="122"/>
      <c r="AE83" s="123"/>
      <c r="AF83" s="123"/>
      <c r="AG83" s="124"/>
      <c r="AH83" s="125"/>
    </row>
    <row r="84" spans="2:34" ht="19.899999999999999" customHeight="1" thickBot="1" x14ac:dyDescent="0.3">
      <c r="B84" s="177">
        <f>'Import élèves'!E82</f>
        <v>0</v>
      </c>
      <c r="C84" s="178">
        <f>'Import élèves'!F82</f>
        <v>0</v>
      </c>
      <c r="D84" s="179">
        <f>'Import élèves'!H82</f>
        <v>0</v>
      </c>
      <c r="E84" s="179">
        <f>'Import élèves'!J82</f>
        <v>0</v>
      </c>
      <c r="F84" s="179">
        <f>'Import élèves'!K82</f>
        <v>0</v>
      </c>
      <c r="G84" s="180">
        <f>'Import élèves'!L82</f>
        <v>0</v>
      </c>
      <c r="H84" s="166">
        <v>81</v>
      </c>
      <c r="I84" s="181"/>
      <c r="J84" s="82"/>
      <c r="K84" s="83"/>
      <c r="L84" s="83"/>
      <c r="M84" s="84"/>
      <c r="N84" s="85"/>
      <c r="O84" s="86"/>
      <c r="P84" s="86"/>
      <c r="Q84" s="87"/>
      <c r="R84" s="313"/>
      <c r="S84" s="314"/>
      <c r="T84" s="314"/>
      <c r="U84" s="88"/>
      <c r="V84" s="89"/>
      <c r="W84" s="90"/>
      <c r="X84" s="90"/>
      <c r="Y84" s="91"/>
      <c r="Z84" s="323"/>
      <c r="AA84" s="324"/>
      <c r="AB84" s="324"/>
      <c r="AC84" s="92"/>
      <c r="AD84" s="93"/>
      <c r="AE84" s="94"/>
      <c r="AF84" s="94"/>
      <c r="AG84" s="95"/>
      <c r="AH84" s="96"/>
    </row>
    <row r="85" spans="2:34" ht="19.899999999999999" customHeight="1" x14ac:dyDescent="0.25">
      <c r="B85" s="182">
        <f>'Import élèves'!E83</f>
        <v>0</v>
      </c>
      <c r="C85" s="183">
        <f>'Import élèves'!F83</f>
        <v>0</v>
      </c>
      <c r="D85" s="184">
        <f>'Import élèves'!H83</f>
        <v>0</v>
      </c>
      <c r="E85" s="184">
        <f>'Import élèves'!J83</f>
        <v>0</v>
      </c>
      <c r="F85" s="184">
        <f>'Import élèves'!K83</f>
        <v>0</v>
      </c>
      <c r="G85" s="185">
        <f>'Import élèves'!L83</f>
        <v>0</v>
      </c>
      <c r="H85" s="181">
        <v>82</v>
      </c>
      <c r="I85" s="193"/>
      <c r="J85" s="81"/>
      <c r="K85" s="97"/>
      <c r="L85" s="97"/>
      <c r="M85" s="98"/>
      <c r="N85" s="99"/>
      <c r="O85" s="100"/>
      <c r="P85" s="100"/>
      <c r="Q85" s="101"/>
      <c r="R85" s="309"/>
      <c r="S85" s="310"/>
      <c r="T85" s="310"/>
      <c r="U85" s="102"/>
      <c r="V85" s="103"/>
      <c r="W85" s="104"/>
      <c r="X85" s="104"/>
      <c r="Y85" s="105"/>
      <c r="Z85" s="311"/>
      <c r="AA85" s="312"/>
      <c r="AB85" s="312"/>
      <c r="AC85" s="106"/>
      <c r="AD85" s="107"/>
      <c r="AE85" s="108"/>
      <c r="AF85" s="108"/>
      <c r="AG85" s="109"/>
      <c r="AH85" s="110"/>
    </row>
    <row r="86" spans="2:34" ht="19.899999999999999" customHeight="1" x14ac:dyDescent="0.25">
      <c r="B86" s="182">
        <f>'Import élèves'!E84</f>
        <v>0</v>
      </c>
      <c r="C86" s="183">
        <f>'Import élèves'!F84</f>
        <v>0</v>
      </c>
      <c r="D86" s="184">
        <f>'Import élèves'!H84</f>
        <v>0</v>
      </c>
      <c r="E86" s="184">
        <f>'Import élèves'!J84</f>
        <v>0</v>
      </c>
      <c r="F86" s="184">
        <f>'Import élèves'!K84</f>
        <v>0</v>
      </c>
      <c r="G86" s="185">
        <f>'Import élèves'!L84</f>
        <v>0</v>
      </c>
      <c r="H86" s="166">
        <v>83</v>
      </c>
      <c r="I86" s="193"/>
      <c r="J86" s="81"/>
      <c r="K86" s="97"/>
      <c r="L86" s="97"/>
      <c r="M86" s="98"/>
      <c r="N86" s="99"/>
      <c r="O86" s="100"/>
      <c r="P86" s="100"/>
      <c r="Q86" s="101"/>
      <c r="R86" s="309"/>
      <c r="S86" s="310"/>
      <c r="T86" s="310"/>
      <c r="U86" s="102"/>
      <c r="V86" s="103"/>
      <c r="W86" s="104"/>
      <c r="X86" s="104"/>
      <c r="Y86" s="105"/>
      <c r="Z86" s="311"/>
      <c r="AA86" s="312"/>
      <c r="AB86" s="312"/>
      <c r="AC86" s="106"/>
      <c r="AD86" s="107"/>
      <c r="AE86" s="108"/>
      <c r="AF86" s="108"/>
      <c r="AG86" s="109"/>
      <c r="AH86" s="110"/>
    </row>
    <row r="87" spans="2:34" ht="19.899999999999999" customHeight="1" thickBot="1" x14ac:dyDescent="0.3">
      <c r="B87" s="182">
        <f>'Import élèves'!E85</f>
        <v>0</v>
      </c>
      <c r="C87" s="183">
        <f>'Import élèves'!F85</f>
        <v>0</v>
      </c>
      <c r="D87" s="184">
        <f>'Import élèves'!H85</f>
        <v>0</v>
      </c>
      <c r="E87" s="184">
        <f>'Import élèves'!J85</f>
        <v>0</v>
      </c>
      <c r="F87" s="184">
        <f>'Import élèves'!K85</f>
        <v>0</v>
      </c>
      <c r="G87" s="185">
        <f>'Import élèves'!L85</f>
        <v>0</v>
      </c>
      <c r="H87" s="166">
        <v>84</v>
      </c>
      <c r="I87" s="193"/>
      <c r="J87" s="81"/>
      <c r="K87" s="97"/>
      <c r="L87" s="97"/>
      <c r="M87" s="98"/>
      <c r="N87" s="99"/>
      <c r="O87" s="100"/>
      <c r="P87" s="100"/>
      <c r="Q87" s="101"/>
      <c r="R87" s="309"/>
      <c r="S87" s="310"/>
      <c r="T87" s="310"/>
      <c r="U87" s="102"/>
      <c r="V87" s="103"/>
      <c r="W87" s="104"/>
      <c r="X87" s="104"/>
      <c r="Y87" s="105"/>
      <c r="Z87" s="311"/>
      <c r="AA87" s="312"/>
      <c r="AB87" s="312"/>
      <c r="AC87" s="106"/>
      <c r="AD87" s="107"/>
      <c r="AE87" s="108"/>
      <c r="AF87" s="108"/>
      <c r="AG87" s="109"/>
      <c r="AH87" s="110"/>
    </row>
    <row r="88" spans="2:34" ht="19.899999999999999" customHeight="1" thickBot="1" x14ac:dyDescent="0.3">
      <c r="B88" s="187">
        <f>'Import élèves'!E86</f>
        <v>0</v>
      </c>
      <c r="C88" s="188">
        <f>'Import élèves'!F86</f>
        <v>0</v>
      </c>
      <c r="D88" s="189">
        <f>'Import élèves'!H86</f>
        <v>0</v>
      </c>
      <c r="E88" s="189">
        <f>'Import élèves'!J86</f>
        <v>0</v>
      </c>
      <c r="F88" s="189">
        <f>'Import élèves'!K86</f>
        <v>0</v>
      </c>
      <c r="G88" s="190">
        <f>'Import élèves'!L86</f>
        <v>0</v>
      </c>
      <c r="H88" s="181">
        <v>85</v>
      </c>
      <c r="I88" s="194"/>
      <c r="J88" s="111"/>
      <c r="K88" s="112"/>
      <c r="L88" s="112"/>
      <c r="M88" s="113"/>
      <c r="N88" s="114"/>
      <c r="O88" s="115"/>
      <c r="P88" s="115"/>
      <c r="Q88" s="116"/>
      <c r="R88" s="315"/>
      <c r="S88" s="316"/>
      <c r="T88" s="316"/>
      <c r="U88" s="117"/>
      <c r="V88" s="118"/>
      <c r="W88" s="119"/>
      <c r="X88" s="119"/>
      <c r="Y88" s="120"/>
      <c r="Z88" s="317"/>
      <c r="AA88" s="318"/>
      <c r="AB88" s="318"/>
      <c r="AC88" s="121"/>
      <c r="AD88" s="122"/>
      <c r="AE88" s="123"/>
      <c r="AF88" s="123"/>
      <c r="AG88" s="124"/>
      <c r="AH88" s="125"/>
    </row>
    <row r="89" spans="2:34" ht="19.899999999999999" customHeight="1" x14ac:dyDescent="0.25">
      <c r="B89" s="177">
        <f>'Import élèves'!E87</f>
        <v>0</v>
      </c>
      <c r="C89" s="178">
        <f>'Import élèves'!F87</f>
        <v>0</v>
      </c>
      <c r="D89" s="179">
        <f>'Import élèves'!H87</f>
        <v>0</v>
      </c>
      <c r="E89" s="179">
        <f>'Import élèves'!J87</f>
        <v>0</v>
      </c>
      <c r="F89" s="179">
        <f>'Import élèves'!K87</f>
        <v>0</v>
      </c>
      <c r="G89" s="180">
        <f>'Import élèves'!L87</f>
        <v>0</v>
      </c>
      <c r="H89" s="166">
        <v>86</v>
      </c>
      <c r="I89" s="181"/>
      <c r="J89" s="82"/>
      <c r="K89" s="83"/>
      <c r="L89" s="83"/>
      <c r="M89" s="84"/>
      <c r="N89" s="85"/>
      <c r="O89" s="86"/>
      <c r="P89" s="86"/>
      <c r="Q89" s="87"/>
      <c r="R89" s="313"/>
      <c r="S89" s="314"/>
      <c r="T89" s="314"/>
      <c r="U89" s="88"/>
      <c r="V89" s="89"/>
      <c r="W89" s="90"/>
      <c r="X89" s="90"/>
      <c r="Y89" s="91"/>
      <c r="Z89" s="323"/>
      <c r="AA89" s="324"/>
      <c r="AB89" s="324"/>
      <c r="AC89" s="92"/>
      <c r="AD89" s="93"/>
      <c r="AE89" s="94"/>
      <c r="AF89" s="94"/>
      <c r="AG89" s="95"/>
      <c r="AH89" s="96"/>
    </row>
    <row r="90" spans="2:34" ht="19.899999999999999" customHeight="1" thickBot="1" x14ac:dyDescent="0.3">
      <c r="B90" s="182">
        <f>'Import élèves'!E88</f>
        <v>0</v>
      </c>
      <c r="C90" s="183">
        <f>'Import élèves'!F88</f>
        <v>0</v>
      </c>
      <c r="D90" s="184">
        <f>'Import élèves'!H88</f>
        <v>0</v>
      </c>
      <c r="E90" s="184">
        <f>'Import élèves'!J88</f>
        <v>0</v>
      </c>
      <c r="F90" s="184">
        <f>'Import élèves'!K88</f>
        <v>0</v>
      </c>
      <c r="G90" s="185">
        <f>'Import élèves'!L88</f>
        <v>0</v>
      </c>
      <c r="H90" s="166">
        <v>87</v>
      </c>
      <c r="I90" s="193"/>
      <c r="J90" s="81"/>
      <c r="K90" s="97"/>
      <c r="L90" s="97"/>
      <c r="M90" s="98"/>
      <c r="N90" s="99"/>
      <c r="O90" s="100"/>
      <c r="P90" s="100"/>
      <c r="Q90" s="101"/>
      <c r="R90" s="309"/>
      <c r="S90" s="310"/>
      <c r="T90" s="310"/>
      <c r="U90" s="102"/>
      <c r="V90" s="103"/>
      <c r="W90" s="104"/>
      <c r="X90" s="104"/>
      <c r="Y90" s="105"/>
      <c r="Z90" s="311"/>
      <c r="AA90" s="312"/>
      <c r="AB90" s="312"/>
      <c r="AC90" s="106"/>
      <c r="AD90" s="107"/>
      <c r="AE90" s="108"/>
      <c r="AF90" s="108"/>
      <c r="AG90" s="109"/>
      <c r="AH90" s="110"/>
    </row>
    <row r="91" spans="2:34" ht="19.899999999999999" customHeight="1" x14ac:dyDescent="0.25">
      <c r="B91" s="182">
        <f>'Import élèves'!E89</f>
        <v>0</v>
      </c>
      <c r="C91" s="183">
        <f>'Import élèves'!F89</f>
        <v>0</v>
      </c>
      <c r="D91" s="184">
        <f>'Import élèves'!H89</f>
        <v>0</v>
      </c>
      <c r="E91" s="184">
        <f>'Import élèves'!J89</f>
        <v>0</v>
      </c>
      <c r="F91" s="184">
        <f>'Import élèves'!K89</f>
        <v>0</v>
      </c>
      <c r="G91" s="185">
        <f>'Import élèves'!L89</f>
        <v>0</v>
      </c>
      <c r="H91" s="181">
        <v>88</v>
      </c>
      <c r="I91" s="193"/>
      <c r="J91" s="81"/>
      <c r="K91" s="97"/>
      <c r="L91" s="97"/>
      <c r="M91" s="98"/>
      <c r="N91" s="99"/>
      <c r="O91" s="100"/>
      <c r="P91" s="100"/>
      <c r="Q91" s="101"/>
      <c r="R91" s="309"/>
      <c r="S91" s="310"/>
      <c r="T91" s="310"/>
      <c r="U91" s="102"/>
      <c r="V91" s="103"/>
      <c r="W91" s="104"/>
      <c r="X91" s="104"/>
      <c r="Y91" s="105"/>
      <c r="Z91" s="311"/>
      <c r="AA91" s="312"/>
      <c r="AB91" s="312"/>
      <c r="AC91" s="106"/>
      <c r="AD91" s="107"/>
      <c r="AE91" s="108"/>
      <c r="AF91" s="108"/>
      <c r="AG91" s="109"/>
      <c r="AH91" s="110"/>
    </row>
    <row r="92" spans="2:34" ht="19.899999999999999" customHeight="1" x14ac:dyDescent="0.25">
      <c r="B92" s="182">
        <f>'Import élèves'!E90</f>
        <v>0</v>
      </c>
      <c r="C92" s="183">
        <f>'Import élèves'!F90</f>
        <v>0</v>
      </c>
      <c r="D92" s="184">
        <f>'Import élèves'!H90</f>
        <v>0</v>
      </c>
      <c r="E92" s="184">
        <f>'Import élèves'!J90</f>
        <v>0</v>
      </c>
      <c r="F92" s="184">
        <f>'Import élèves'!K90</f>
        <v>0</v>
      </c>
      <c r="G92" s="185">
        <f>'Import élèves'!L90</f>
        <v>0</v>
      </c>
      <c r="H92" s="166">
        <v>89</v>
      </c>
      <c r="I92" s="193"/>
      <c r="J92" s="81"/>
      <c r="K92" s="97"/>
      <c r="L92" s="97"/>
      <c r="M92" s="98"/>
      <c r="N92" s="99"/>
      <c r="O92" s="100"/>
      <c r="P92" s="100"/>
      <c r="Q92" s="101"/>
      <c r="R92" s="309"/>
      <c r="S92" s="310"/>
      <c r="T92" s="310"/>
      <c r="U92" s="102"/>
      <c r="V92" s="103"/>
      <c r="W92" s="104"/>
      <c r="X92" s="104"/>
      <c r="Y92" s="105"/>
      <c r="Z92" s="311"/>
      <c r="AA92" s="312"/>
      <c r="AB92" s="312"/>
      <c r="AC92" s="106"/>
      <c r="AD92" s="107"/>
      <c r="AE92" s="108"/>
      <c r="AF92" s="108"/>
      <c r="AG92" s="109"/>
      <c r="AH92" s="110"/>
    </row>
    <row r="93" spans="2:34" ht="19.899999999999999" customHeight="1" thickBot="1" x14ac:dyDescent="0.3">
      <c r="B93" s="187">
        <f>'Import élèves'!E91</f>
        <v>0</v>
      </c>
      <c r="C93" s="188">
        <f>'Import élèves'!F91</f>
        <v>0</v>
      </c>
      <c r="D93" s="189">
        <f>'Import élèves'!H91</f>
        <v>0</v>
      </c>
      <c r="E93" s="189">
        <f>'Import élèves'!J91</f>
        <v>0</v>
      </c>
      <c r="F93" s="189">
        <f>'Import élèves'!K91</f>
        <v>0</v>
      </c>
      <c r="G93" s="190">
        <f>'Import élèves'!L91</f>
        <v>0</v>
      </c>
      <c r="H93" s="166">
        <v>90</v>
      </c>
      <c r="I93" s="194"/>
      <c r="J93" s="111"/>
      <c r="K93" s="112"/>
      <c r="L93" s="112"/>
      <c r="M93" s="113"/>
      <c r="N93" s="114"/>
      <c r="O93" s="115"/>
      <c r="P93" s="115"/>
      <c r="Q93" s="116"/>
      <c r="R93" s="315"/>
      <c r="S93" s="316"/>
      <c r="T93" s="316"/>
      <c r="U93" s="117"/>
      <c r="V93" s="118"/>
      <c r="W93" s="119"/>
      <c r="X93" s="119"/>
      <c r="Y93" s="120"/>
      <c r="Z93" s="317"/>
      <c r="AA93" s="318"/>
      <c r="AB93" s="318"/>
      <c r="AC93" s="121"/>
      <c r="AD93" s="122"/>
      <c r="AE93" s="123"/>
      <c r="AF93" s="123"/>
      <c r="AG93" s="124"/>
      <c r="AH93" s="125"/>
    </row>
    <row r="94" spans="2:34" ht="19.899999999999999" customHeight="1" x14ac:dyDescent="0.25">
      <c r="B94" s="177">
        <f>'Import élèves'!E92</f>
        <v>0</v>
      </c>
      <c r="C94" s="178">
        <f>'Import élèves'!F92</f>
        <v>0</v>
      </c>
      <c r="D94" s="179">
        <f>'Import élèves'!H92</f>
        <v>0</v>
      </c>
      <c r="E94" s="179">
        <f>'Import élèves'!J92</f>
        <v>0</v>
      </c>
      <c r="F94" s="179">
        <f>'Import élèves'!K92</f>
        <v>0</v>
      </c>
      <c r="G94" s="180">
        <f>'Import élèves'!L92</f>
        <v>0</v>
      </c>
      <c r="H94" s="181">
        <v>91</v>
      </c>
      <c r="I94" s="181"/>
      <c r="J94" s="82"/>
      <c r="K94" s="83"/>
      <c r="L94" s="83"/>
      <c r="M94" s="84"/>
      <c r="N94" s="85"/>
      <c r="O94" s="86"/>
      <c r="P94" s="86"/>
      <c r="Q94" s="87"/>
      <c r="R94" s="313"/>
      <c r="S94" s="314"/>
      <c r="T94" s="314"/>
      <c r="U94" s="88"/>
      <c r="V94" s="89"/>
      <c r="W94" s="90"/>
      <c r="X94" s="90"/>
      <c r="Y94" s="91"/>
      <c r="Z94" s="323"/>
      <c r="AA94" s="324"/>
      <c r="AB94" s="324"/>
      <c r="AC94" s="92"/>
      <c r="AD94" s="93"/>
      <c r="AE94" s="94"/>
      <c r="AF94" s="94"/>
      <c r="AG94" s="95"/>
      <c r="AH94" s="96"/>
    </row>
    <row r="95" spans="2:34" ht="19.899999999999999" customHeight="1" x14ac:dyDescent="0.25">
      <c r="B95" s="182">
        <f>'Import élèves'!E93</f>
        <v>0</v>
      </c>
      <c r="C95" s="183">
        <f>'Import élèves'!F93</f>
        <v>0</v>
      </c>
      <c r="D95" s="184">
        <f>'Import élèves'!H93</f>
        <v>0</v>
      </c>
      <c r="E95" s="184">
        <f>'Import élèves'!J93</f>
        <v>0</v>
      </c>
      <c r="F95" s="184">
        <f>'Import élèves'!K93</f>
        <v>0</v>
      </c>
      <c r="G95" s="185">
        <f>'Import élèves'!L93</f>
        <v>0</v>
      </c>
      <c r="H95" s="166">
        <v>92</v>
      </c>
      <c r="I95" s="193"/>
      <c r="J95" s="81"/>
      <c r="K95" s="97"/>
      <c r="L95" s="97"/>
      <c r="M95" s="98"/>
      <c r="N95" s="99"/>
      <c r="O95" s="100"/>
      <c r="P95" s="100"/>
      <c r="Q95" s="101"/>
      <c r="R95" s="309"/>
      <c r="S95" s="310"/>
      <c r="T95" s="310"/>
      <c r="U95" s="102"/>
      <c r="V95" s="103"/>
      <c r="W95" s="104"/>
      <c r="X95" s="104"/>
      <c r="Y95" s="105"/>
      <c r="Z95" s="311"/>
      <c r="AA95" s="312"/>
      <c r="AB95" s="312"/>
      <c r="AC95" s="106"/>
      <c r="AD95" s="107"/>
      <c r="AE95" s="108"/>
      <c r="AF95" s="108"/>
      <c r="AG95" s="109"/>
      <c r="AH95" s="110"/>
    </row>
    <row r="96" spans="2:34" ht="19.899999999999999" customHeight="1" thickBot="1" x14ac:dyDescent="0.3">
      <c r="B96" s="182">
        <f>'Import élèves'!E94</f>
        <v>0</v>
      </c>
      <c r="C96" s="183">
        <f>'Import élèves'!F94</f>
        <v>0</v>
      </c>
      <c r="D96" s="184">
        <f>'Import élèves'!H94</f>
        <v>0</v>
      </c>
      <c r="E96" s="184">
        <f>'Import élèves'!J94</f>
        <v>0</v>
      </c>
      <c r="F96" s="184">
        <f>'Import élèves'!K94</f>
        <v>0</v>
      </c>
      <c r="G96" s="185">
        <f>'Import élèves'!L94</f>
        <v>0</v>
      </c>
      <c r="H96" s="166">
        <v>93</v>
      </c>
      <c r="I96" s="193"/>
      <c r="J96" s="81"/>
      <c r="K96" s="97"/>
      <c r="L96" s="97"/>
      <c r="M96" s="98"/>
      <c r="N96" s="99"/>
      <c r="O96" s="100"/>
      <c r="P96" s="100"/>
      <c r="Q96" s="101"/>
      <c r="R96" s="309"/>
      <c r="S96" s="310"/>
      <c r="T96" s="310"/>
      <c r="U96" s="102"/>
      <c r="V96" s="103"/>
      <c r="W96" s="104"/>
      <c r="X96" s="104"/>
      <c r="Y96" s="105"/>
      <c r="Z96" s="311"/>
      <c r="AA96" s="312"/>
      <c r="AB96" s="312"/>
      <c r="AC96" s="106"/>
      <c r="AD96" s="107"/>
      <c r="AE96" s="108"/>
      <c r="AF96" s="108"/>
      <c r="AG96" s="109"/>
      <c r="AH96" s="110"/>
    </row>
    <row r="97" spans="2:34" ht="19.899999999999999" customHeight="1" x14ac:dyDescent="0.25">
      <c r="B97" s="182">
        <f>'Import élèves'!E95</f>
        <v>0</v>
      </c>
      <c r="C97" s="183">
        <f>'Import élèves'!F95</f>
        <v>0</v>
      </c>
      <c r="D97" s="184">
        <f>'Import élèves'!H95</f>
        <v>0</v>
      </c>
      <c r="E97" s="184">
        <f>'Import élèves'!J95</f>
        <v>0</v>
      </c>
      <c r="F97" s="184">
        <f>'Import élèves'!K95</f>
        <v>0</v>
      </c>
      <c r="G97" s="185">
        <f>'Import élèves'!L95</f>
        <v>0</v>
      </c>
      <c r="H97" s="181">
        <v>94</v>
      </c>
      <c r="I97" s="193"/>
      <c r="J97" s="81"/>
      <c r="K97" s="97"/>
      <c r="L97" s="97"/>
      <c r="M97" s="98"/>
      <c r="N97" s="99"/>
      <c r="O97" s="100"/>
      <c r="P97" s="100"/>
      <c r="Q97" s="101"/>
      <c r="R97" s="309"/>
      <c r="S97" s="310"/>
      <c r="T97" s="310"/>
      <c r="U97" s="102"/>
      <c r="V97" s="103"/>
      <c r="W97" s="104"/>
      <c r="X97" s="104"/>
      <c r="Y97" s="105"/>
      <c r="Z97" s="311"/>
      <c r="AA97" s="312"/>
      <c r="AB97" s="312"/>
      <c r="AC97" s="106"/>
      <c r="AD97" s="107"/>
      <c r="AE97" s="108"/>
      <c r="AF97" s="108"/>
      <c r="AG97" s="109"/>
      <c r="AH97" s="110"/>
    </row>
    <row r="98" spans="2:34" ht="19.899999999999999" customHeight="1" thickBot="1" x14ac:dyDescent="0.3">
      <c r="B98" s="187">
        <f>'Import élèves'!E96</f>
        <v>0</v>
      </c>
      <c r="C98" s="188">
        <f>'Import élèves'!F96</f>
        <v>0</v>
      </c>
      <c r="D98" s="189">
        <f>'Import élèves'!H96</f>
        <v>0</v>
      </c>
      <c r="E98" s="189">
        <f>'Import élèves'!J96</f>
        <v>0</v>
      </c>
      <c r="F98" s="189">
        <f>'Import élèves'!K96</f>
        <v>0</v>
      </c>
      <c r="G98" s="190">
        <f>'Import élèves'!L96</f>
        <v>0</v>
      </c>
      <c r="H98" s="166">
        <v>95</v>
      </c>
      <c r="I98" s="194"/>
      <c r="J98" s="111"/>
      <c r="K98" s="112"/>
      <c r="L98" s="112"/>
      <c r="M98" s="113"/>
      <c r="N98" s="114"/>
      <c r="O98" s="115"/>
      <c r="P98" s="115"/>
      <c r="Q98" s="116"/>
      <c r="R98" s="315"/>
      <c r="S98" s="316"/>
      <c r="T98" s="316"/>
      <c r="U98" s="117"/>
      <c r="V98" s="118"/>
      <c r="W98" s="119"/>
      <c r="X98" s="119"/>
      <c r="Y98" s="120"/>
      <c r="Z98" s="317"/>
      <c r="AA98" s="318"/>
      <c r="AB98" s="318"/>
      <c r="AC98" s="121"/>
      <c r="AD98" s="122"/>
      <c r="AE98" s="123"/>
      <c r="AF98" s="123"/>
      <c r="AG98" s="124"/>
      <c r="AH98" s="125"/>
    </row>
    <row r="99" spans="2:34" ht="19.899999999999999" customHeight="1" thickBot="1" x14ac:dyDescent="0.3">
      <c r="B99" s="177">
        <f>'Import élèves'!E97</f>
        <v>0</v>
      </c>
      <c r="C99" s="178">
        <f>'Import élèves'!F97</f>
        <v>0</v>
      </c>
      <c r="D99" s="179">
        <f>'Import élèves'!H97</f>
        <v>0</v>
      </c>
      <c r="E99" s="179">
        <f>'Import élèves'!J97</f>
        <v>0</v>
      </c>
      <c r="F99" s="179">
        <f>'Import élèves'!K97</f>
        <v>0</v>
      </c>
      <c r="G99" s="180">
        <f>'Import élèves'!L97</f>
        <v>0</v>
      </c>
      <c r="H99" s="166">
        <v>96</v>
      </c>
      <c r="I99" s="181"/>
      <c r="J99" s="82"/>
      <c r="K99" s="83"/>
      <c r="L99" s="83"/>
      <c r="M99" s="84"/>
      <c r="N99" s="85"/>
      <c r="O99" s="86"/>
      <c r="P99" s="86"/>
      <c r="Q99" s="87"/>
      <c r="R99" s="313"/>
      <c r="S99" s="314"/>
      <c r="T99" s="314"/>
      <c r="U99" s="88"/>
      <c r="V99" s="89"/>
      <c r="W99" s="90"/>
      <c r="X99" s="90"/>
      <c r="Y99" s="91"/>
      <c r="Z99" s="323"/>
      <c r="AA99" s="324"/>
      <c r="AB99" s="324"/>
      <c r="AC99" s="92"/>
      <c r="AD99" s="93"/>
      <c r="AE99" s="94"/>
      <c r="AF99" s="94"/>
      <c r="AG99" s="95"/>
      <c r="AH99" s="96"/>
    </row>
    <row r="100" spans="2:34" ht="19.899999999999999" customHeight="1" x14ac:dyDescent="0.25">
      <c r="B100" s="182">
        <f>'Import élèves'!E98</f>
        <v>0</v>
      </c>
      <c r="C100" s="183">
        <f>'Import élèves'!F98</f>
        <v>0</v>
      </c>
      <c r="D100" s="184">
        <f>'Import élèves'!H98</f>
        <v>0</v>
      </c>
      <c r="E100" s="184">
        <f>'Import élèves'!J98</f>
        <v>0</v>
      </c>
      <c r="F100" s="184">
        <f>'Import élèves'!K98</f>
        <v>0</v>
      </c>
      <c r="G100" s="185">
        <f>'Import élèves'!L98</f>
        <v>0</v>
      </c>
      <c r="H100" s="181">
        <v>97</v>
      </c>
      <c r="I100" s="193"/>
      <c r="J100" s="81"/>
      <c r="K100" s="97"/>
      <c r="L100" s="97"/>
      <c r="M100" s="98"/>
      <c r="N100" s="99"/>
      <c r="O100" s="100"/>
      <c r="P100" s="100"/>
      <c r="Q100" s="101"/>
      <c r="R100" s="309"/>
      <c r="S100" s="310"/>
      <c r="T100" s="310"/>
      <c r="U100" s="102"/>
      <c r="V100" s="103"/>
      <c r="W100" s="104"/>
      <c r="X100" s="104"/>
      <c r="Y100" s="105"/>
      <c r="Z100" s="311"/>
      <c r="AA100" s="312"/>
      <c r="AB100" s="312"/>
      <c r="AC100" s="106"/>
      <c r="AD100" s="107"/>
      <c r="AE100" s="108"/>
      <c r="AF100" s="108"/>
      <c r="AG100" s="109"/>
      <c r="AH100" s="110"/>
    </row>
    <row r="101" spans="2:34" ht="19.899999999999999" customHeight="1" x14ac:dyDescent="0.25">
      <c r="B101" s="182">
        <f>'Import élèves'!E99</f>
        <v>0</v>
      </c>
      <c r="C101" s="183">
        <f>'Import élèves'!F99</f>
        <v>0</v>
      </c>
      <c r="D101" s="184">
        <f>'Import élèves'!H99</f>
        <v>0</v>
      </c>
      <c r="E101" s="184">
        <f>'Import élèves'!J99</f>
        <v>0</v>
      </c>
      <c r="F101" s="184">
        <f>'Import élèves'!K99</f>
        <v>0</v>
      </c>
      <c r="G101" s="185">
        <f>'Import élèves'!L99</f>
        <v>0</v>
      </c>
      <c r="H101" s="166">
        <v>98</v>
      </c>
      <c r="I101" s="193"/>
      <c r="J101" s="81"/>
      <c r="K101" s="97"/>
      <c r="L101" s="97"/>
      <c r="M101" s="98"/>
      <c r="N101" s="99"/>
      <c r="O101" s="100"/>
      <c r="P101" s="100"/>
      <c r="Q101" s="101"/>
      <c r="R101" s="309"/>
      <c r="S101" s="310"/>
      <c r="T101" s="310"/>
      <c r="U101" s="102"/>
      <c r="V101" s="103"/>
      <c r="W101" s="104"/>
      <c r="X101" s="104"/>
      <c r="Y101" s="105"/>
      <c r="Z101" s="311"/>
      <c r="AA101" s="312"/>
      <c r="AB101" s="312"/>
      <c r="AC101" s="106"/>
      <c r="AD101" s="107"/>
      <c r="AE101" s="108"/>
      <c r="AF101" s="108"/>
      <c r="AG101" s="109"/>
      <c r="AH101" s="110"/>
    </row>
    <row r="102" spans="2:34" ht="19.899999999999999" customHeight="1" thickBot="1" x14ac:dyDescent="0.3">
      <c r="B102" s="182">
        <f>'Import élèves'!E100</f>
        <v>0</v>
      </c>
      <c r="C102" s="183">
        <f>'Import élèves'!F100</f>
        <v>0</v>
      </c>
      <c r="D102" s="184">
        <f>'Import élèves'!H100</f>
        <v>0</v>
      </c>
      <c r="E102" s="184">
        <f>'Import élèves'!J100</f>
        <v>0</v>
      </c>
      <c r="F102" s="184">
        <f>'Import élèves'!K100</f>
        <v>0</v>
      </c>
      <c r="G102" s="185">
        <f>'Import élèves'!L100</f>
        <v>0</v>
      </c>
      <c r="H102" s="166">
        <v>99</v>
      </c>
      <c r="I102" s="193"/>
      <c r="J102" s="81"/>
      <c r="K102" s="97"/>
      <c r="L102" s="97"/>
      <c r="M102" s="98"/>
      <c r="N102" s="99"/>
      <c r="O102" s="100"/>
      <c r="P102" s="100"/>
      <c r="Q102" s="101"/>
      <c r="R102" s="309"/>
      <c r="S102" s="310"/>
      <c r="T102" s="310"/>
      <c r="U102" s="102"/>
      <c r="V102" s="103"/>
      <c r="W102" s="104"/>
      <c r="X102" s="104"/>
      <c r="Y102" s="105"/>
      <c r="Z102" s="311"/>
      <c r="AA102" s="312"/>
      <c r="AB102" s="312"/>
      <c r="AC102" s="106"/>
      <c r="AD102" s="107"/>
      <c r="AE102" s="108"/>
      <c r="AF102" s="108"/>
      <c r="AG102" s="109"/>
      <c r="AH102" s="110"/>
    </row>
    <row r="103" spans="2:34" ht="19.899999999999999" customHeight="1" thickBot="1" x14ac:dyDescent="0.3">
      <c r="B103" s="187">
        <f>'Import élèves'!E101</f>
        <v>0</v>
      </c>
      <c r="C103" s="188">
        <f>'Import élèves'!F101</f>
        <v>0</v>
      </c>
      <c r="D103" s="189">
        <f>'Import élèves'!H101</f>
        <v>0</v>
      </c>
      <c r="E103" s="189">
        <f>'Import élèves'!J101</f>
        <v>0</v>
      </c>
      <c r="F103" s="189">
        <f>'Import élèves'!K101</f>
        <v>0</v>
      </c>
      <c r="G103" s="190">
        <f>'Import élèves'!L101</f>
        <v>0</v>
      </c>
      <c r="H103" s="181">
        <v>100</v>
      </c>
      <c r="I103" s="194"/>
      <c r="J103" s="111"/>
      <c r="K103" s="112"/>
      <c r="L103" s="112"/>
      <c r="M103" s="113"/>
      <c r="N103" s="114"/>
      <c r="O103" s="115"/>
      <c r="P103" s="115"/>
      <c r="Q103" s="116"/>
      <c r="R103" s="315"/>
      <c r="S103" s="316"/>
      <c r="T103" s="316"/>
      <c r="U103" s="117"/>
      <c r="V103" s="118"/>
      <c r="W103" s="119"/>
      <c r="X103" s="119"/>
      <c r="Y103" s="120"/>
      <c r="Z103" s="317"/>
      <c r="AA103" s="318"/>
      <c r="AB103" s="318"/>
      <c r="AC103" s="121"/>
      <c r="AD103" s="122"/>
      <c r="AE103" s="123"/>
      <c r="AF103" s="123"/>
      <c r="AG103" s="124"/>
      <c r="AH103" s="125"/>
    </row>
    <row r="104" spans="2:34" ht="19.899999999999999" customHeight="1" x14ac:dyDescent="0.25">
      <c r="B104" s="177">
        <f>'Import élèves'!E102</f>
        <v>0</v>
      </c>
      <c r="C104" s="178">
        <f>'Import élèves'!F102</f>
        <v>0</v>
      </c>
      <c r="D104" s="179">
        <f>'Import élèves'!H102</f>
        <v>0</v>
      </c>
      <c r="E104" s="179">
        <f>'Import élèves'!J102</f>
        <v>0</v>
      </c>
      <c r="F104" s="179">
        <f>'Import élèves'!K102</f>
        <v>0</v>
      </c>
      <c r="G104" s="180">
        <f>'Import élèves'!L102</f>
        <v>0</v>
      </c>
      <c r="H104" s="166">
        <v>101</v>
      </c>
      <c r="I104" s="181"/>
      <c r="J104" s="82"/>
      <c r="K104" s="83"/>
      <c r="L104" s="83"/>
      <c r="M104" s="84"/>
      <c r="N104" s="85"/>
      <c r="O104" s="86"/>
      <c r="P104" s="86"/>
      <c r="Q104" s="87"/>
      <c r="R104" s="313"/>
      <c r="S104" s="314"/>
      <c r="T104" s="314"/>
      <c r="U104" s="88"/>
      <c r="V104" s="89"/>
      <c r="W104" s="90"/>
      <c r="X104" s="90"/>
      <c r="Y104" s="91"/>
      <c r="Z104" s="323"/>
      <c r="AA104" s="324"/>
      <c r="AB104" s="324"/>
      <c r="AC104" s="92"/>
      <c r="AD104" s="93"/>
      <c r="AE104" s="94"/>
      <c r="AF104" s="94"/>
      <c r="AG104" s="95"/>
      <c r="AH104" s="96"/>
    </row>
    <row r="105" spans="2:34" ht="19.899999999999999" customHeight="1" thickBot="1" x14ac:dyDescent="0.3">
      <c r="B105" s="182">
        <f>'Import élèves'!E103</f>
        <v>0</v>
      </c>
      <c r="C105" s="183">
        <f>'Import élèves'!F103</f>
        <v>0</v>
      </c>
      <c r="D105" s="184">
        <f>'Import élèves'!H103</f>
        <v>0</v>
      </c>
      <c r="E105" s="184">
        <f>'Import élèves'!J103</f>
        <v>0</v>
      </c>
      <c r="F105" s="184">
        <f>'Import élèves'!K103</f>
        <v>0</v>
      </c>
      <c r="G105" s="185">
        <f>'Import élèves'!L103</f>
        <v>0</v>
      </c>
      <c r="H105" s="166">
        <v>102</v>
      </c>
      <c r="I105" s="193"/>
      <c r="J105" s="81"/>
      <c r="K105" s="97"/>
      <c r="L105" s="97"/>
      <c r="M105" s="98"/>
      <c r="N105" s="99"/>
      <c r="O105" s="100"/>
      <c r="P105" s="100"/>
      <c r="Q105" s="101"/>
      <c r="R105" s="309"/>
      <c r="S105" s="310"/>
      <c r="T105" s="310"/>
      <c r="U105" s="102"/>
      <c r="V105" s="103"/>
      <c r="W105" s="104"/>
      <c r="X105" s="104"/>
      <c r="Y105" s="105"/>
      <c r="Z105" s="311"/>
      <c r="AA105" s="312"/>
      <c r="AB105" s="312"/>
      <c r="AC105" s="106"/>
      <c r="AD105" s="107"/>
      <c r="AE105" s="108"/>
      <c r="AF105" s="108"/>
      <c r="AG105" s="109"/>
      <c r="AH105" s="110"/>
    </row>
    <row r="106" spans="2:34" ht="19.899999999999999" customHeight="1" x14ac:dyDescent="0.25">
      <c r="B106" s="182">
        <f>'Import élèves'!E104</f>
        <v>0</v>
      </c>
      <c r="C106" s="183">
        <f>'Import élèves'!F104</f>
        <v>0</v>
      </c>
      <c r="D106" s="184">
        <f>'Import élèves'!H104</f>
        <v>0</v>
      </c>
      <c r="E106" s="184">
        <f>'Import élèves'!J104</f>
        <v>0</v>
      </c>
      <c r="F106" s="184">
        <f>'Import élèves'!K104</f>
        <v>0</v>
      </c>
      <c r="G106" s="185">
        <f>'Import élèves'!L104</f>
        <v>0</v>
      </c>
      <c r="H106" s="181">
        <v>103</v>
      </c>
      <c r="I106" s="193"/>
      <c r="J106" s="81"/>
      <c r="K106" s="97"/>
      <c r="L106" s="97"/>
      <c r="M106" s="98"/>
      <c r="N106" s="99"/>
      <c r="O106" s="100"/>
      <c r="P106" s="100"/>
      <c r="Q106" s="101"/>
      <c r="R106" s="309"/>
      <c r="S106" s="310"/>
      <c r="T106" s="310"/>
      <c r="U106" s="102"/>
      <c r="V106" s="103"/>
      <c r="W106" s="104"/>
      <c r="X106" s="104"/>
      <c r="Y106" s="105"/>
      <c r="Z106" s="311"/>
      <c r="AA106" s="312"/>
      <c r="AB106" s="312"/>
      <c r="AC106" s="106"/>
      <c r="AD106" s="107"/>
      <c r="AE106" s="108"/>
      <c r="AF106" s="108"/>
      <c r="AG106" s="109"/>
      <c r="AH106" s="110"/>
    </row>
    <row r="107" spans="2:34" ht="19.899999999999999" customHeight="1" x14ac:dyDescent="0.25">
      <c r="B107" s="182">
        <f>'Import élèves'!E105</f>
        <v>0</v>
      </c>
      <c r="C107" s="183">
        <f>'Import élèves'!F105</f>
        <v>0</v>
      </c>
      <c r="D107" s="184">
        <f>'Import élèves'!H105</f>
        <v>0</v>
      </c>
      <c r="E107" s="184">
        <f>'Import élèves'!J105</f>
        <v>0</v>
      </c>
      <c r="F107" s="184">
        <f>'Import élèves'!K105</f>
        <v>0</v>
      </c>
      <c r="G107" s="185">
        <f>'Import élèves'!L105</f>
        <v>0</v>
      </c>
      <c r="H107" s="166">
        <v>104</v>
      </c>
      <c r="I107" s="193"/>
      <c r="J107" s="81"/>
      <c r="K107" s="97"/>
      <c r="L107" s="97"/>
      <c r="M107" s="98"/>
      <c r="N107" s="99"/>
      <c r="O107" s="100"/>
      <c r="P107" s="100"/>
      <c r="Q107" s="101"/>
      <c r="R107" s="309"/>
      <c r="S107" s="310"/>
      <c r="T107" s="310"/>
      <c r="U107" s="102"/>
      <c r="V107" s="103"/>
      <c r="W107" s="104"/>
      <c r="X107" s="104"/>
      <c r="Y107" s="105"/>
      <c r="Z107" s="311"/>
      <c r="AA107" s="312"/>
      <c r="AB107" s="312"/>
      <c r="AC107" s="106"/>
      <c r="AD107" s="107"/>
      <c r="AE107" s="108"/>
      <c r="AF107" s="108"/>
      <c r="AG107" s="109"/>
      <c r="AH107" s="110"/>
    </row>
    <row r="108" spans="2:34" ht="19.899999999999999" customHeight="1" thickBot="1" x14ac:dyDescent="0.3">
      <c r="B108" s="187">
        <f>'Import élèves'!E106</f>
        <v>0</v>
      </c>
      <c r="C108" s="188">
        <f>'Import élèves'!F106</f>
        <v>0</v>
      </c>
      <c r="D108" s="189">
        <f>'Import élèves'!H106</f>
        <v>0</v>
      </c>
      <c r="E108" s="189">
        <f>'Import élèves'!J106</f>
        <v>0</v>
      </c>
      <c r="F108" s="189">
        <f>'Import élèves'!K106</f>
        <v>0</v>
      </c>
      <c r="G108" s="190">
        <f>'Import élèves'!L106</f>
        <v>0</v>
      </c>
      <c r="H108" s="166">
        <v>105</v>
      </c>
      <c r="I108" s="194"/>
      <c r="J108" s="111"/>
      <c r="K108" s="112"/>
      <c r="L108" s="112"/>
      <c r="M108" s="113"/>
      <c r="N108" s="114"/>
      <c r="O108" s="115"/>
      <c r="P108" s="115"/>
      <c r="Q108" s="116"/>
      <c r="R108" s="315"/>
      <c r="S108" s="316"/>
      <c r="T108" s="316"/>
      <c r="U108" s="117"/>
      <c r="V108" s="118"/>
      <c r="W108" s="119"/>
      <c r="X108" s="119"/>
      <c r="Y108" s="120"/>
      <c r="Z108" s="317"/>
      <c r="AA108" s="318"/>
      <c r="AB108" s="318"/>
      <c r="AC108" s="121"/>
      <c r="AD108" s="122"/>
      <c r="AE108" s="123"/>
      <c r="AF108" s="123"/>
      <c r="AG108" s="124"/>
      <c r="AH108" s="125"/>
    </row>
    <row r="109" spans="2:34" ht="19.899999999999999" customHeight="1" x14ac:dyDescent="0.25">
      <c r="B109" s="177">
        <f>'Import élèves'!E107</f>
        <v>0</v>
      </c>
      <c r="C109" s="178">
        <f>'Import élèves'!F107</f>
        <v>0</v>
      </c>
      <c r="D109" s="179">
        <f>'Import élèves'!H107</f>
        <v>0</v>
      </c>
      <c r="E109" s="179">
        <f>'Import élèves'!J107</f>
        <v>0</v>
      </c>
      <c r="F109" s="179">
        <f>'Import élèves'!K107</f>
        <v>0</v>
      </c>
      <c r="G109" s="180">
        <f>'Import élèves'!L107</f>
        <v>0</v>
      </c>
      <c r="H109" s="181">
        <v>106</v>
      </c>
      <c r="I109" s="181"/>
      <c r="J109" s="82"/>
      <c r="K109" s="83"/>
      <c r="L109" s="83"/>
      <c r="M109" s="84"/>
      <c r="N109" s="85"/>
      <c r="O109" s="86"/>
      <c r="P109" s="86"/>
      <c r="Q109" s="87"/>
      <c r="R109" s="313"/>
      <c r="S109" s="314"/>
      <c r="T109" s="314"/>
      <c r="U109" s="88"/>
      <c r="V109" s="89"/>
      <c r="W109" s="90"/>
      <c r="X109" s="90"/>
      <c r="Y109" s="91"/>
      <c r="Z109" s="323"/>
      <c r="AA109" s="324"/>
      <c r="AB109" s="324"/>
      <c r="AC109" s="92"/>
      <c r="AD109" s="93"/>
      <c r="AE109" s="94"/>
      <c r="AF109" s="94"/>
      <c r="AG109" s="95"/>
      <c r="AH109" s="96"/>
    </row>
    <row r="110" spans="2:34" ht="19.899999999999999" customHeight="1" x14ac:dyDescent="0.25">
      <c r="B110" s="182">
        <f>'Import élèves'!E108</f>
        <v>0</v>
      </c>
      <c r="C110" s="183">
        <f>'Import élèves'!F108</f>
        <v>0</v>
      </c>
      <c r="D110" s="184">
        <f>'Import élèves'!H108</f>
        <v>0</v>
      </c>
      <c r="E110" s="184">
        <f>'Import élèves'!J108</f>
        <v>0</v>
      </c>
      <c r="F110" s="184">
        <f>'Import élèves'!K108</f>
        <v>0</v>
      </c>
      <c r="G110" s="185">
        <f>'Import élèves'!L108</f>
        <v>0</v>
      </c>
      <c r="H110" s="166">
        <v>107</v>
      </c>
      <c r="I110" s="193"/>
      <c r="J110" s="81"/>
      <c r="K110" s="97"/>
      <c r="L110" s="97"/>
      <c r="M110" s="98"/>
      <c r="N110" s="99"/>
      <c r="O110" s="100"/>
      <c r="P110" s="100"/>
      <c r="Q110" s="101"/>
      <c r="R110" s="309"/>
      <c r="S110" s="310"/>
      <c r="T110" s="310"/>
      <c r="U110" s="102"/>
      <c r="V110" s="103"/>
      <c r="W110" s="104"/>
      <c r="X110" s="104"/>
      <c r="Y110" s="105"/>
      <c r="Z110" s="311"/>
      <c r="AA110" s="312"/>
      <c r="AB110" s="312"/>
      <c r="AC110" s="106"/>
      <c r="AD110" s="107"/>
      <c r="AE110" s="108"/>
      <c r="AF110" s="108"/>
      <c r="AG110" s="109"/>
      <c r="AH110" s="110"/>
    </row>
    <row r="111" spans="2:34" ht="19.899999999999999" customHeight="1" thickBot="1" x14ac:dyDescent="0.3">
      <c r="B111" s="182">
        <f>'Import élèves'!E109</f>
        <v>0</v>
      </c>
      <c r="C111" s="183">
        <f>'Import élèves'!F109</f>
        <v>0</v>
      </c>
      <c r="D111" s="184">
        <f>'Import élèves'!H109</f>
        <v>0</v>
      </c>
      <c r="E111" s="184">
        <f>'Import élèves'!J109</f>
        <v>0</v>
      </c>
      <c r="F111" s="184">
        <f>'Import élèves'!K109</f>
        <v>0</v>
      </c>
      <c r="G111" s="185">
        <f>'Import élèves'!L109</f>
        <v>0</v>
      </c>
      <c r="H111" s="166">
        <v>108</v>
      </c>
      <c r="I111" s="193"/>
      <c r="J111" s="81"/>
      <c r="K111" s="97"/>
      <c r="L111" s="97"/>
      <c r="M111" s="98"/>
      <c r="N111" s="99"/>
      <c r="O111" s="100"/>
      <c r="P111" s="100"/>
      <c r="Q111" s="101"/>
      <c r="R111" s="309"/>
      <c r="S111" s="310"/>
      <c r="T111" s="310"/>
      <c r="U111" s="102"/>
      <c r="V111" s="103"/>
      <c r="W111" s="104"/>
      <c r="X111" s="104"/>
      <c r="Y111" s="105"/>
      <c r="Z111" s="311"/>
      <c r="AA111" s="312"/>
      <c r="AB111" s="312"/>
      <c r="AC111" s="106"/>
      <c r="AD111" s="107"/>
      <c r="AE111" s="108"/>
      <c r="AF111" s="108"/>
      <c r="AG111" s="109"/>
      <c r="AH111" s="110"/>
    </row>
    <row r="112" spans="2:34" ht="19.899999999999999" customHeight="1" x14ac:dyDescent="0.25">
      <c r="B112" s="182">
        <f>'Import élèves'!E110</f>
        <v>0</v>
      </c>
      <c r="C112" s="183">
        <f>'Import élèves'!F110</f>
        <v>0</v>
      </c>
      <c r="D112" s="184">
        <f>'Import élèves'!H110</f>
        <v>0</v>
      </c>
      <c r="E112" s="184">
        <f>'Import élèves'!J110</f>
        <v>0</v>
      </c>
      <c r="F112" s="184">
        <f>'Import élèves'!K110</f>
        <v>0</v>
      </c>
      <c r="G112" s="185">
        <f>'Import élèves'!L110</f>
        <v>0</v>
      </c>
      <c r="H112" s="181">
        <v>109</v>
      </c>
      <c r="I112" s="193"/>
      <c r="J112" s="81"/>
      <c r="K112" s="97"/>
      <c r="L112" s="97"/>
      <c r="M112" s="98"/>
      <c r="N112" s="99"/>
      <c r="O112" s="100"/>
      <c r="P112" s="100"/>
      <c r="Q112" s="101"/>
      <c r="R112" s="309"/>
      <c r="S112" s="310"/>
      <c r="T112" s="310"/>
      <c r="U112" s="102"/>
      <c r="V112" s="103"/>
      <c r="W112" s="104"/>
      <c r="X112" s="104"/>
      <c r="Y112" s="105"/>
      <c r="Z112" s="311"/>
      <c r="AA112" s="312"/>
      <c r="AB112" s="312"/>
      <c r="AC112" s="106"/>
      <c r="AD112" s="107"/>
      <c r="AE112" s="108"/>
      <c r="AF112" s="108"/>
      <c r="AG112" s="109"/>
      <c r="AH112" s="110"/>
    </row>
    <row r="113" spans="2:34" ht="19.899999999999999" customHeight="1" thickBot="1" x14ac:dyDescent="0.3">
      <c r="B113" s="187">
        <f>'Import élèves'!E111</f>
        <v>0</v>
      </c>
      <c r="C113" s="188">
        <f>'Import élèves'!F111</f>
        <v>0</v>
      </c>
      <c r="D113" s="189">
        <f>'Import élèves'!H111</f>
        <v>0</v>
      </c>
      <c r="E113" s="189">
        <f>'Import élèves'!J111</f>
        <v>0</v>
      </c>
      <c r="F113" s="189">
        <f>'Import élèves'!K111</f>
        <v>0</v>
      </c>
      <c r="G113" s="190">
        <f>'Import élèves'!L111</f>
        <v>0</v>
      </c>
      <c r="H113" s="166">
        <v>110</v>
      </c>
      <c r="I113" s="194"/>
      <c r="J113" s="111"/>
      <c r="K113" s="112"/>
      <c r="L113" s="112"/>
      <c r="M113" s="113"/>
      <c r="N113" s="114"/>
      <c r="O113" s="115"/>
      <c r="P113" s="115"/>
      <c r="Q113" s="116"/>
      <c r="R113" s="315"/>
      <c r="S113" s="316"/>
      <c r="T113" s="316"/>
      <c r="U113" s="117"/>
      <c r="V113" s="118"/>
      <c r="W113" s="119"/>
      <c r="X113" s="119"/>
      <c r="Y113" s="120"/>
      <c r="Z113" s="317"/>
      <c r="AA113" s="318"/>
      <c r="AB113" s="318"/>
      <c r="AC113" s="121"/>
      <c r="AD113" s="122"/>
      <c r="AE113" s="123"/>
      <c r="AF113" s="123"/>
      <c r="AG113" s="124"/>
      <c r="AH113" s="125"/>
    </row>
    <row r="114" spans="2:34" ht="19.899999999999999" customHeight="1" thickBot="1" x14ac:dyDescent="0.3">
      <c r="B114" s="177">
        <f>'Import élèves'!E112</f>
        <v>0</v>
      </c>
      <c r="C114" s="178">
        <f>'Import élèves'!F112</f>
        <v>0</v>
      </c>
      <c r="D114" s="179">
        <f>'Import élèves'!H112</f>
        <v>0</v>
      </c>
      <c r="E114" s="179">
        <f>'Import élèves'!J112</f>
        <v>0</v>
      </c>
      <c r="F114" s="179">
        <f>'Import élèves'!K112</f>
        <v>0</v>
      </c>
      <c r="G114" s="180">
        <f>'Import élèves'!L112</f>
        <v>0</v>
      </c>
      <c r="H114" s="166">
        <v>111</v>
      </c>
      <c r="I114" s="181"/>
      <c r="J114" s="82"/>
      <c r="K114" s="83"/>
      <c r="L114" s="83"/>
      <c r="M114" s="84"/>
      <c r="N114" s="85"/>
      <c r="O114" s="86"/>
      <c r="P114" s="86"/>
      <c r="Q114" s="87"/>
      <c r="R114" s="313"/>
      <c r="S114" s="314"/>
      <c r="T114" s="314"/>
      <c r="U114" s="88"/>
      <c r="V114" s="89"/>
      <c r="W114" s="90"/>
      <c r="X114" s="90"/>
      <c r="Y114" s="91"/>
      <c r="Z114" s="323"/>
      <c r="AA114" s="324"/>
      <c r="AB114" s="324"/>
      <c r="AC114" s="92"/>
      <c r="AD114" s="93"/>
      <c r="AE114" s="94"/>
      <c r="AF114" s="94"/>
      <c r="AG114" s="95"/>
      <c r="AH114" s="96"/>
    </row>
    <row r="115" spans="2:34" ht="19.899999999999999" customHeight="1" x14ac:dyDescent="0.25">
      <c r="B115" s="182">
        <f>'Import élèves'!E113</f>
        <v>0</v>
      </c>
      <c r="C115" s="183">
        <f>'Import élèves'!F113</f>
        <v>0</v>
      </c>
      <c r="D115" s="184">
        <f>'Import élèves'!H113</f>
        <v>0</v>
      </c>
      <c r="E115" s="184">
        <f>'Import élèves'!J113</f>
        <v>0</v>
      </c>
      <c r="F115" s="184">
        <f>'Import élèves'!K113</f>
        <v>0</v>
      </c>
      <c r="G115" s="185">
        <f>'Import élèves'!L113</f>
        <v>0</v>
      </c>
      <c r="H115" s="181">
        <v>112</v>
      </c>
      <c r="I115" s="193"/>
      <c r="J115" s="81"/>
      <c r="K115" s="97"/>
      <c r="L115" s="97"/>
      <c r="M115" s="98"/>
      <c r="N115" s="99"/>
      <c r="O115" s="100"/>
      <c r="P115" s="100"/>
      <c r="Q115" s="101"/>
      <c r="R115" s="309"/>
      <c r="S115" s="310"/>
      <c r="T115" s="310"/>
      <c r="U115" s="102"/>
      <c r="V115" s="103"/>
      <c r="W115" s="104"/>
      <c r="X115" s="104"/>
      <c r="Y115" s="105"/>
      <c r="Z115" s="311"/>
      <c r="AA115" s="312"/>
      <c r="AB115" s="312"/>
      <c r="AC115" s="106"/>
      <c r="AD115" s="107"/>
      <c r="AE115" s="108"/>
      <c r="AF115" s="108"/>
      <c r="AG115" s="109"/>
      <c r="AH115" s="110"/>
    </row>
    <row r="116" spans="2:34" ht="19.899999999999999" customHeight="1" x14ac:dyDescent="0.25">
      <c r="B116" s="182">
        <f>'Import élèves'!E114</f>
        <v>0</v>
      </c>
      <c r="C116" s="183">
        <f>'Import élèves'!F114</f>
        <v>0</v>
      </c>
      <c r="D116" s="184">
        <f>'Import élèves'!H114</f>
        <v>0</v>
      </c>
      <c r="E116" s="184">
        <f>'Import élèves'!J114</f>
        <v>0</v>
      </c>
      <c r="F116" s="184">
        <f>'Import élèves'!K114</f>
        <v>0</v>
      </c>
      <c r="G116" s="185">
        <f>'Import élèves'!L114</f>
        <v>0</v>
      </c>
      <c r="H116" s="166">
        <v>113</v>
      </c>
      <c r="I116" s="193"/>
      <c r="J116" s="81"/>
      <c r="K116" s="97"/>
      <c r="L116" s="97"/>
      <c r="M116" s="98"/>
      <c r="N116" s="99"/>
      <c r="O116" s="100"/>
      <c r="P116" s="100"/>
      <c r="Q116" s="101"/>
      <c r="R116" s="309"/>
      <c r="S116" s="310"/>
      <c r="T116" s="310"/>
      <c r="U116" s="102"/>
      <c r="V116" s="103"/>
      <c r="W116" s="104"/>
      <c r="X116" s="104"/>
      <c r="Y116" s="105"/>
      <c r="Z116" s="311"/>
      <c r="AA116" s="312"/>
      <c r="AB116" s="312"/>
      <c r="AC116" s="106"/>
      <c r="AD116" s="107"/>
      <c r="AE116" s="108"/>
      <c r="AF116" s="108"/>
      <c r="AG116" s="109"/>
      <c r="AH116" s="110"/>
    </row>
    <row r="117" spans="2:34" ht="19.899999999999999" customHeight="1" thickBot="1" x14ac:dyDescent="0.3">
      <c r="B117" s="182">
        <f>'Import élèves'!E115</f>
        <v>0</v>
      </c>
      <c r="C117" s="183">
        <f>'Import élèves'!F115</f>
        <v>0</v>
      </c>
      <c r="D117" s="184">
        <f>'Import élèves'!H115</f>
        <v>0</v>
      </c>
      <c r="E117" s="184">
        <f>'Import élèves'!J115</f>
        <v>0</v>
      </c>
      <c r="F117" s="184">
        <f>'Import élèves'!K115</f>
        <v>0</v>
      </c>
      <c r="G117" s="185">
        <f>'Import élèves'!L115</f>
        <v>0</v>
      </c>
      <c r="H117" s="166">
        <v>114</v>
      </c>
      <c r="I117" s="193"/>
      <c r="J117" s="81"/>
      <c r="K117" s="97"/>
      <c r="L117" s="97"/>
      <c r="M117" s="98"/>
      <c r="N117" s="99"/>
      <c r="O117" s="100"/>
      <c r="P117" s="100"/>
      <c r="Q117" s="101"/>
      <c r="R117" s="309"/>
      <c r="S117" s="310"/>
      <c r="T117" s="310"/>
      <c r="U117" s="102"/>
      <c r="V117" s="103"/>
      <c r="W117" s="104"/>
      <c r="X117" s="104"/>
      <c r="Y117" s="105"/>
      <c r="Z117" s="311"/>
      <c r="AA117" s="312"/>
      <c r="AB117" s="312"/>
      <c r="AC117" s="106"/>
      <c r="AD117" s="107"/>
      <c r="AE117" s="108"/>
      <c r="AF117" s="108"/>
      <c r="AG117" s="109"/>
      <c r="AH117" s="110"/>
    </row>
    <row r="118" spans="2:34" ht="19.899999999999999" customHeight="1" thickBot="1" x14ac:dyDescent="0.3">
      <c r="B118" s="187">
        <f>'Import élèves'!E116</f>
        <v>0</v>
      </c>
      <c r="C118" s="188">
        <f>'Import élèves'!F116</f>
        <v>0</v>
      </c>
      <c r="D118" s="189">
        <f>'Import élèves'!H116</f>
        <v>0</v>
      </c>
      <c r="E118" s="189">
        <f>'Import élèves'!J116</f>
        <v>0</v>
      </c>
      <c r="F118" s="189">
        <f>'Import élèves'!K116</f>
        <v>0</v>
      </c>
      <c r="G118" s="190">
        <f>'Import élèves'!L116</f>
        <v>0</v>
      </c>
      <c r="H118" s="181">
        <v>115</v>
      </c>
      <c r="I118" s="194"/>
      <c r="J118" s="111"/>
      <c r="K118" s="112"/>
      <c r="L118" s="112"/>
      <c r="M118" s="113"/>
      <c r="N118" s="114"/>
      <c r="O118" s="115"/>
      <c r="P118" s="115"/>
      <c r="Q118" s="116"/>
      <c r="R118" s="315"/>
      <c r="S118" s="316"/>
      <c r="T118" s="316"/>
      <c r="U118" s="117"/>
      <c r="V118" s="118"/>
      <c r="W118" s="119"/>
      <c r="X118" s="119"/>
      <c r="Y118" s="120"/>
      <c r="Z118" s="317"/>
      <c r="AA118" s="318"/>
      <c r="AB118" s="318"/>
      <c r="AC118" s="121"/>
      <c r="AD118" s="122"/>
      <c r="AE118" s="123"/>
      <c r="AF118" s="123"/>
      <c r="AG118" s="124"/>
      <c r="AH118" s="125"/>
    </row>
    <row r="119" spans="2:34" ht="19.899999999999999" customHeight="1" x14ac:dyDescent="0.25">
      <c r="B119" s="177">
        <f>'Import élèves'!E117</f>
        <v>0</v>
      </c>
      <c r="C119" s="178">
        <f>'Import élèves'!F117</f>
        <v>0</v>
      </c>
      <c r="D119" s="179">
        <f>'Import élèves'!H117</f>
        <v>0</v>
      </c>
      <c r="E119" s="179">
        <f>'Import élèves'!J117</f>
        <v>0</v>
      </c>
      <c r="F119" s="179">
        <f>'Import élèves'!K117</f>
        <v>0</v>
      </c>
      <c r="G119" s="180">
        <f>'Import élèves'!L117</f>
        <v>0</v>
      </c>
      <c r="H119" s="166">
        <v>116</v>
      </c>
      <c r="I119" s="181"/>
      <c r="J119" s="82"/>
      <c r="K119" s="83"/>
      <c r="L119" s="83"/>
      <c r="M119" s="84"/>
      <c r="N119" s="85"/>
      <c r="O119" s="86"/>
      <c r="P119" s="86"/>
      <c r="Q119" s="87"/>
      <c r="R119" s="313"/>
      <c r="S119" s="314"/>
      <c r="T119" s="314"/>
      <c r="U119" s="88"/>
      <c r="V119" s="89"/>
      <c r="W119" s="90"/>
      <c r="X119" s="90"/>
      <c r="Y119" s="91"/>
      <c r="Z119" s="323"/>
      <c r="AA119" s="324"/>
      <c r="AB119" s="324"/>
      <c r="AC119" s="92"/>
      <c r="AD119" s="93"/>
      <c r="AE119" s="94"/>
      <c r="AF119" s="94"/>
      <c r="AG119" s="95"/>
      <c r="AH119" s="96"/>
    </row>
    <row r="120" spans="2:34" ht="19.899999999999999" customHeight="1" thickBot="1" x14ac:dyDescent="0.3">
      <c r="B120" s="182">
        <f>'Import élèves'!E118</f>
        <v>0</v>
      </c>
      <c r="C120" s="183">
        <f>'Import élèves'!F118</f>
        <v>0</v>
      </c>
      <c r="D120" s="184">
        <f>'Import élèves'!H118</f>
        <v>0</v>
      </c>
      <c r="E120" s="184">
        <f>'Import élèves'!J118</f>
        <v>0</v>
      </c>
      <c r="F120" s="184">
        <f>'Import élèves'!K118</f>
        <v>0</v>
      </c>
      <c r="G120" s="185">
        <f>'Import élèves'!L118</f>
        <v>0</v>
      </c>
      <c r="H120" s="166">
        <v>117</v>
      </c>
      <c r="I120" s="193"/>
      <c r="J120" s="81"/>
      <c r="K120" s="97"/>
      <c r="L120" s="97"/>
      <c r="M120" s="98"/>
      <c r="N120" s="99"/>
      <c r="O120" s="100"/>
      <c r="P120" s="100"/>
      <c r="Q120" s="101"/>
      <c r="R120" s="309"/>
      <c r="S120" s="310"/>
      <c r="T120" s="310"/>
      <c r="U120" s="102"/>
      <c r="V120" s="103"/>
      <c r="W120" s="104"/>
      <c r="X120" s="104"/>
      <c r="Y120" s="105"/>
      <c r="Z120" s="311"/>
      <c r="AA120" s="312"/>
      <c r="AB120" s="312"/>
      <c r="AC120" s="106"/>
      <c r="AD120" s="107"/>
      <c r="AE120" s="108"/>
      <c r="AF120" s="108"/>
      <c r="AG120" s="109"/>
      <c r="AH120" s="110"/>
    </row>
    <row r="121" spans="2:34" ht="19.899999999999999" customHeight="1" x14ac:dyDescent="0.25">
      <c r="B121" s="182">
        <f>'Import élèves'!E119</f>
        <v>0</v>
      </c>
      <c r="C121" s="183">
        <f>'Import élèves'!F119</f>
        <v>0</v>
      </c>
      <c r="D121" s="184">
        <f>'Import élèves'!H119</f>
        <v>0</v>
      </c>
      <c r="E121" s="184">
        <f>'Import élèves'!J119</f>
        <v>0</v>
      </c>
      <c r="F121" s="184">
        <f>'Import élèves'!K119</f>
        <v>0</v>
      </c>
      <c r="G121" s="185">
        <f>'Import élèves'!L119</f>
        <v>0</v>
      </c>
      <c r="H121" s="181">
        <v>118</v>
      </c>
      <c r="I121" s="193"/>
      <c r="J121" s="81"/>
      <c r="K121" s="97"/>
      <c r="L121" s="97"/>
      <c r="M121" s="98"/>
      <c r="N121" s="99"/>
      <c r="O121" s="100"/>
      <c r="P121" s="100"/>
      <c r="Q121" s="101"/>
      <c r="R121" s="309"/>
      <c r="S121" s="310"/>
      <c r="T121" s="310"/>
      <c r="U121" s="102"/>
      <c r="V121" s="103"/>
      <c r="W121" s="104"/>
      <c r="X121" s="104"/>
      <c r="Y121" s="105"/>
      <c r="Z121" s="311"/>
      <c r="AA121" s="312"/>
      <c r="AB121" s="312"/>
      <c r="AC121" s="106"/>
      <c r="AD121" s="107"/>
      <c r="AE121" s="108"/>
      <c r="AF121" s="108"/>
      <c r="AG121" s="109"/>
      <c r="AH121" s="110"/>
    </row>
    <row r="122" spans="2:34" ht="19.899999999999999" customHeight="1" x14ac:dyDescent="0.25">
      <c r="B122" s="182">
        <f>'Import élèves'!E120</f>
        <v>0</v>
      </c>
      <c r="C122" s="183">
        <f>'Import élèves'!F120</f>
        <v>0</v>
      </c>
      <c r="D122" s="184">
        <f>'Import élèves'!H120</f>
        <v>0</v>
      </c>
      <c r="E122" s="184">
        <f>'Import élèves'!J120</f>
        <v>0</v>
      </c>
      <c r="F122" s="184">
        <f>'Import élèves'!K120</f>
        <v>0</v>
      </c>
      <c r="G122" s="185">
        <f>'Import élèves'!L120</f>
        <v>0</v>
      </c>
      <c r="H122" s="166">
        <v>119</v>
      </c>
      <c r="I122" s="193"/>
      <c r="J122" s="81"/>
      <c r="K122" s="97"/>
      <c r="L122" s="97"/>
      <c r="M122" s="98"/>
      <c r="N122" s="99"/>
      <c r="O122" s="100"/>
      <c r="P122" s="100"/>
      <c r="Q122" s="101"/>
      <c r="R122" s="309"/>
      <c r="S122" s="310"/>
      <c r="T122" s="310"/>
      <c r="U122" s="102"/>
      <c r="V122" s="103"/>
      <c r="W122" s="104"/>
      <c r="X122" s="104"/>
      <c r="Y122" s="105"/>
      <c r="Z122" s="311"/>
      <c r="AA122" s="312"/>
      <c r="AB122" s="312"/>
      <c r="AC122" s="106"/>
      <c r="AD122" s="107"/>
      <c r="AE122" s="108"/>
      <c r="AF122" s="108"/>
      <c r="AG122" s="109"/>
      <c r="AH122" s="110"/>
    </row>
    <row r="123" spans="2:34" ht="19.899999999999999" customHeight="1" thickBot="1" x14ac:dyDescent="0.3">
      <c r="B123" s="187">
        <f>'Import élèves'!E121</f>
        <v>0</v>
      </c>
      <c r="C123" s="188">
        <f>'Import élèves'!F121</f>
        <v>0</v>
      </c>
      <c r="D123" s="189">
        <f>'Import élèves'!H121</f>
        <v>0</v>
      </c>
      <c r="E123" s="189">
        <f>'Import élèves'!J121</f>
        <v>0</v>
      </c>
      <c r="F123" s="189">
        <f>'Import élèves'!K121</f>
        <v>0</v>
      </c>
      <c r="G123" s="190">
        <f>'Import élèves'!L121</f>
        <v>0</v>
      </c>
      <c r="H123" s="166">
        <v>120</v>
      </c>
      <c r="I123" s="194"/>
      <c r="J123" s="111"/>
      <c r="K123" s="112"/>
      <c r="L123" s="112"/>
      <c r="M123" s="113"/>
      <c r="N123" s="114"/>
      <c r="O123" s="115"/>
      <c r="P123" s="115"/>
      <c r="Q123" s="116"/>
      <c r="R123" s="315"/>
      <c r="S123" s="316"/>
      <c r="T123" s="316"/>
      <c r="U123" s="117"/>
      <c r="V123" s="118"/>
      <c r="W123" s="119"/>
      <c r="X123" s="119"/>
      <c r="Y123" s="120"/>
      <c r="Z123" s="317"/>
      <c r="AA123" s="318"/>
      <c r="AB123" s="318"/>
      <c r="AC123" s="121"/>
      <c r="AD123" s="122"/>
      <c r="AE123" s="123"/>
      <c r="AF123" s="123"/>
      <c r="AG123" s="124"/>
      <c r="AH123" s="125"/>
    </row>
    <row r="124" spans="2:34" ht="19.899999999999999" customHeight="1" x14ac:dyDescent="0.25">
      <c r="B124" s="177">
        <f>'Import élèves'!E122</f>
        <v>0</v>
      </c>
      <c r="C124" s="178">
        <f>'Import élèves'!F122</f>
        <v>0</v>
      </c>
      <c r="D124" s="179">
        <f>'Import élèves'!H122</f>
        <v>0</v>
      </c>
      <c r="E124" s="179">
        <f>'Import élèves'!J122</f>
        <v>0</v>
      </c>
      <c r="F124" s="179">
        <f>'Import élèves'!K122</f>
        <v>0</v>
      </c>
      <c r="G124" s="180">
        <f>'Import élèves'!L122</f>
        <v>0</v>
      </c>
      <c r="H124" s="181">
        <v>121</v>
      </c>
      <c r="I124" s="181"/>
      <c r="J124" s="82"/>
      <c r="K124" s="83"/>
      <c r="L124" s="83"/>
      <c r="M124" s="84"/>
      <c r="N124" s="85"/>
      <c r="O124" s="86"/>
      <c r="P124" s="86"/>
      <c r="Q124" s="87"/>
      <c r="R124" s="313"/>
      <c r="S124" s="314"/>
      <c r="T124" s="314"/>
      <c r="U124" s="88"/>
      <c r="V124" s="89"/>
      <c r="W124" s="90"/>
      <c r="X124" s="90"/>
      <c r="Y124" s="91"/>
      <c r="Z124" s="323"/>
      <c r="AA124" s="324"/>
      <c r="AB124" s="324"/>
      <c r="AC124" s="92"/>
      <c r="AD124" s="93"/>
      <c r="AE124" s="94"/>
      <c r="AF124" s="94"/>
      <c r="AG124" s="95"/>
      <c r="AH124" s="96"/>
    </row>
    <row r="125" spans="2:34" ht="19.899999999999999" customHeight="1" x14ac:dyDescent="0.25">
      <c r="B125" s="182">
        <f>'Import élèves'!E123</f>
        <v>0</v>
      </c>
      <c r="C125" s="183">
        <f>'Import élèves'!F123</f>
        <v>0</v>
      </c>
      <c r="D125" s="184">
        <f>'Import élèves'!H123</f>
        <v>0</v>
      </c>
      <c r="E125" s="184">
        <f>'Import élèves'!J123</f>
        <v>0</v>
      </c>
      <c r="F125" s="184">
        <f>'Import élèves'!K123</f>
        <v>0</v>
      </c>
      <c r="G125" s="185">
        <f>'Import élèves'!L123</f>
        <v>0</v>
      </c>
      <c r="H125" s="166">
        <v>122</v>
      </c>
      <c r="I125" s="193"/>
      <c r="J125" s="81"/>
      <c r="K125" s="97"/>
      <c r="L125" s="97"/>
      <c r="M125" s="98"/>
      <c r="N125" s="99"/>
      <c r="O125" s="100"/>
      <c r="P125" s="100"/>
      <c r="Q125" s="101"/>
      <c r="R125" s="309"/>
      <c r="S125" s="310"/>
      <c r="T125" s="310"/>
      <c r="U125" s="102"/>
      <c r="V125" s="103"/>
      <c r="W125" s="104"/>
      <c r="X125" s="104"/>
      <c r="Y125" s="105"/>
      <c r="Z125" s="311"/>
      <c r="AA125" s="312"/>
      <c r="AB125" s="312"/>
      <c r="AC125" s="106"/>
      <c r="AD125" s="107"/>
      <c r="AE125" s="108"/>
      <c r="AF125" s="108"/>
      <c r="AG125" s="109"/>
      <c r="AH125" s="110"/>
    </row>
    <row r="126" spans="2:34" ht="19.899999999999999" customHeight="1" thickBot="1" x14ac:dyDescent="0.3">
      <c r="B126" s="182">
        <f>'Import élèves'!E124</f>
        <v>0</v>
      </c>
      <c r="C126" s="183">
        <f>'Import élèves'!F124</f>
        <v>0</v>
      </c>
      <c r="D126" s="184">
        <f>'Import élèves'!H124</f>
        <v>0</v>
      </c>
      <c r="E126" s="184">
        <f>'Import élèves'!J124</f>
        <v>0</v>
      </c>
      <c r="F126" s="184">
        <f>'Import élèves'!K124</f>
        <v>0</v>
      </c>
      <c r="G126" s="185">
        <f>'Import élèves'!L124</f>
        <v>0</v>
      </c>
      <c r="H126" s="166">
        <v>123</v>
      </c>
      <c r="I126" s="193"/>
      <c r="J126" s="81"/>
      <c r="K126" s="97"/>
      <c r="L126" s="97"/>
      <c r="M126" s="98"/>
      <c r="N126" s="99"/>
      <c r="O126" s="100"/>
      <c r="P126" s="100"/>
      <c r="Q126" s="101"/>
      <c r="R126" s="309"/>
      <c r="S126" s="310"/>
      <c r="T126" s="310"/>
      <c r="U126" s="102"/>
      <c r="V126" s="103"/>
      <c r="W126" s="104"/>
      <c r="X126" s="104"/>
      <c r="Y126" s="105"/>
      <c r="Z126" s="311"/>
      <c r="AA126" s="312"/>
      <c r="AB126" s="312"/>
      <c r="AC126" s="106"/>
      <c r="AD126" s="107"/>
      <c r="AE126" s="108"/>
      <c r="AF126" s="108"/>
      <c r="AG126" s="109"/>
      <c r="AH126" s="110"/>
    </row>
    <row r="127" spans="2:34" ht="19.899999999999999" customHeight="1" x14ac:dyDescent="0.25">
      <c r="B127" s="182">
        <f>'Import élèves'!E125</f>
        <v>0</v>
      </c>
      <c r="C127" s="183">
        <f>'Import élèves'!F125</f>
        <v>0</v>
      </c>
      <c r="D127" s="184">
        <f>'Import élèves'!H125</f>
        <v>0</v>
      </c>
      <c r="E127" s="184">
        <f>'Import élèves'!J125</f>
        <v>0</v>
      </c>
      <c r="F127" s="184">
        <f>'Import élèves'!K125</f>
        <v>0</v>
      </c>
      <c r="G127" s="185">
        <f>'Import élèves'!L125</f>
        <v>0</v>
      </c>
      <c r="H127" s="181">
        <v>124</v>
      </c>
      <c r="I127" s="193"/>
      <c r="J127" s="81"/>
      <c r="K127" s="97"/>
      <c r="L127" s="97"/>
      <c r="M127" s="98"/>
      <c r="N127" s="99"/>
      <c r="O127" s="100"/>
      <c r="P127" s="100"/>
      <c r="Q127" s="101"/>
      <c r="R127" s="309"/>
      <c r="S127" s="310"/>
      <c r="T127" s="310"/>
      <c r="U127" s="102"/>
      <c r="V127" s="103"/>
      <c r="W127" s="104"/>
      <c r="X127" s="104"/>
      <c r="Y127" s="105"/>
      <c r="Z127" s="311"/>
      <c r="AA127" s="312"/>
      <c r="AB127" s="312"/>
      <c r="AC127" s="106"/>
      <c r="AD127" s="107"/>
      <c r="AE127" s="108"/>
      <c r="AF127" s="108"/>
      <c r="AG127" s="109"/>
      <c r="AH127" s="110"/>
    </row>
    <row r="128" spans="2:34" ht="19.899999999999999" customHeight="1" thickBot="1" x14ac:dyDescent="0.3">
      <c r="B128" s="187">
        <f>'Import élèves'!E126</f>
        <v>0</v>
      </c>
      <c r="C128" s="188">
        <f>'Import élèves'!F126</f>
        <v>0</v>
      </c>
      <c r="D128" s="189">
        <f>'Import élèves'!H126</f>
        <v>0</v>
      </c>
      <c r="E128" s="189">
        <f>'Import élèves'!J126</f>
        <v>0</v>
      </c>
      <c r="F128" s="189">
        <f>'Import élèves'!K126</f>
        <v>0</v>
      </c>
      <c r="G128" s="190">
        <f>'Import élèves'!L126</f>
        <v>0</v>
      </c>
      <c r="H128" s="166">
        <v>125</v>
      </c>
      <c r="I128" s="194"/>
      <c r="J128" s="111"/>
      <c r="K128" s="112"/>
      <c r="L128" s="112"/>
      <c r="M128" s="113"/>
      <c r="N128" s="114"/>
      <c r="O128" s="115"/>
      <c r="P128" s="115"/>
      <c r="Q128" s="116"/>
      <c r="R128" s="315"/>
      <c r="S128" s="316"/>
      <c r="T128" s="316"/>
      <c r="U128" s="117"/>
      <c r="V128" s="118"/>
      <c r="W128" s="119"/>
      <c r="X128" s="119"/>
      <c r="Y128" s="120"/>
      <c r="Z128" s="317"/>
      <c r="AA128" s="318"/>
      <c r="AB128" s="318"/>
      <c r="AC128" s="121"/>
      <c r="AD128" s="122"/>
      <c r="AE128" s="123"/>
      <c r="AF128" s="123"/>
      <c r="AG128" s="124"/>
      <c r="AH128" s="125"/>
    </row>
    <row r="129" spans="2:34" ht="19.899999999999999" customHeight="1" thickBot="1" x14ac:dyDescent="0.3">
      <c r="B129" s="177">
        <f>'Import élèves'!E127</f>
        <v>0</v>
      </c>
      <c r="C129" s="178">
        <f>'Import élèves'!F127</f>
        <v>0</v>
      </c>
      <c r="D129" s="179">
        <f>'Import élèves'!H127</f>
        <v>0</v>
      </c>
      <c r="E129" s="179">
        <f>'Import élèves'!J127</f>
        <v>0</v>
      </c>
      <c r="F129" s="179">
        <f>'Import élèves'!K127</f>
        <v>0</v>
      </c>
      <c r="G129" s="180">
        <f>'Import élèves'!L127</f>
        <v>0</v>
      </c>
      <c r="H129" s="166">
        <v>126</v>
      </c>
      <c r="I129" s="181"/>
      <c r="J129" s="82"/>
      <c r="K129" s="83"/>
      <c r="L129" s="83"/>
      <c r="M129" s="84"/>
      <c r="N129" s="85"/>
      <c r="O129" s="86"/>
      <c r="P129" s="86"/>
      <c r="Q129" s="87"/>
      <c r="R129" s="313"/>
      <c r="S129" s="314"/>
      <c r="T129" s="314"/>
      <c r="U129" s="88"/>
      <c r="V129" s="89"/>
      <c r="W129" s="90"/>
      <c r="X129" s="90"/>
      <c r="Y129" s="91"/>
      <c r="Z129" s="323"/>
      <c r="AA129" s="324"/>
      <c r="AB129" s="324"/>
      <c r="AC129" s="92"/>
      <c r="AD129" s="93"/>
      <c r="AE129" s="94"/>
      <c r="AF129" s="94"/>
      <c r="AG129" s="95"/>
      <c r="AH129" s="96"/>
    </row>
    <row r="130" spans="2:34" ht="19.899999999999999" customHeight="1" x14ac:dyDescent="0.25">
      <c r="B130" s="182">
        <f>'Import élèves'!E128</f>
        <v>0</v>
      </c>
      <c r="C130" s="183">
        <f>'Import élèves'!F128</f>
        <v>0</v>
      </c>
      <c r="D130" s="184">
        <f>'Import élèves'!H128</f>
        <v>0</v>
      </c>
      <c r="E130" s="184">
        <f>'Import élèves'!J128</f>
        <v>0</v>
      </c>
      <c r="F130" s="184">
        <f>'Import élèves'!K128</f>
        <v>0</v>
      </c>
      <c r="G130" s="185">
        <f>'Import élèves'!L128</f>
        <v>0</v>
      </c>
      <c r="H130" s="181">
        <v>127</v>
      </c>
      <c r="I130" s="193"/>
      <c r="J130" s="81"/>
      <c r="K130" s="97"/>
      <c r="L130" s="97"/>
      <c r="M130" s="98"/>
      <c r="N130" s="99"/>
      <c r="O130" s="100"/>
      <c r="P130" s="100"/>
      <c r="Q130" s="101"/>
      <c r="R130" s="309"/>
      <c r="S130" s="310"/>
      <c r="T130" s="310"/>
      <c r="U130" s="102"/>
      <c r="V130" s="103"/>
      <c r="W130" s="104"/>
      <c r="X130" s="104"/>
      <c r="Y130" s="105"/>
      <c r="Z130" s="311"/>
      <c r="AA130" s="312"/>
      <c r="AB130" s="312"/>
      <c r="AC130" s="106"/>
      <c r="AD130" s="107"/>
      <c r="AE130" s="108"/>
      <c r="AF130" s="108"/>
      <c r="AG130" s="109"/>
      <c r="AH130" s="110"/>
    </row>
    <row r="131" spans="2:34" ht="19.899999999999999" customHeight="1" x14ac:dyDescent="0.25">
      <c r="B131" s="182">
        <f>'Import élèves'!E129</f>
        <v>0</v>
      </c>
      <c r="C131" s="183">
        <f>'Import élèves'!F129</f>
        <v>0</v>
      </c>
      <c r="D131" s="184">
        <f>'Import élèves'!H129</f>
        <v>0</v>
      </c>
      <c r="E131" s="184">
        <f>'Import élèves'!J129</f>
        <v>0</v>
      </c>
      <c r="F131" s="184">
        <f>'Import élèves'!K129</f>
        <v>0</v>
      </c>
      <c r="G131" s="185">
        <f>'Import élèves'!L129</f>
        <v>0</v>
      </c>
      <c r="H131" s="166">
        <v>128</v>
      </c>
      <c r="I131" s="193"/>
      <c r="J131" s="81"/>
      <c r="K131" s="97"/>
      <c r="L131" s="97"/>
      <c r="M131" s="98"/>
      <c r="N131" s="99"/>
      <c r="O131" s="100"/>
      <c r="P131" s="100"/>
      <c r="Q131" s="101"/>
      <c r="R131" s="309"/>
      <c r="S131" s="310"/>
      <c r="T131" s="310"/>
      <c r="U131" s="102"/>
      <c r="V131" s="103"/>
      <c r="W131" s="104"/>
      <c r="X131" s="104"/>
      <c r="Y131" s="105"/>
      <c r="Z131" s="311"/>
      <c r="AA131" s="312"/>
      <c r="AB131" s="312"/>
      <c r="AC131" s="106"/>
      <c r="AD131" s="107"/>
      <c r="AE131" s="108"/>
      <c r="AF131" s="108"/>
      <c r="AG131" s="109"/>
      <c r="AH131" s="110"/>
    </row>
    <row r="132" spans="2:34" ht="19.899999999999999" customHeight="1" thickBot="1" x14ac:dyDescent="0.3">
      <c r="B132" s="182">
        <f>'Import élèves'!E130</f>
        <v>0</v>
      </c>
      <c r="C132" s="183">
        <f>'Import élèves'!F130</f>
        <v>0</v>
      </c>
      <c r="D132" s="184">
        <f>'Import élèves'!H130</f>
        <v>0</v>
      </c>
      <c r="E132" s="184">
        <f>'Import élèves'!J130</f>
        <v>0</v>
      </c>
      <c r="F132" s="184">
        <f>'Import élèves'!K130</f>
        <v>0</v>
      </c>
      <c r="G132" s="185">
        <f>'Import élèves'!L130</f>
        <v>0</v>
      </c>
      <c r="H132" s="166">
        <v>129</v>
      </c>
      <c r="I132" s="193"/>
      <c r="J132" s="81"/>
      <c r="K132" s="97"/>
      <c r="L132" s="97"/>
      <c r="M132" s="98"/>
      <c r="N132" s="99"/>
      <c r="O132" s="100"/>
      <c r="P132" s="100"/>
      <c r="Q132" s="101"/>
      <c r="R132" s="309"/>
      <c r="S132" s="310"/>
      <c r="T132" s="310"/>
      <c r="U132" s="102"/>
      <c r="V132" s="103"/>
      <c r="W132" s="104"/>
      <c r="X132" s="104"/>
      <c r="Y132" s="105"/>
      <c r="Z132" s="311"/>
      <c r="AA132" s="312"/>
      <c r="AB132" s="312"/>
      <c r="AC132" s="106"/>
      <c r="AD132" s="107"/>
      <c r="AE132" s="108"/>
      <c r="AF132" s="108"/>
      <c r="AG132" s="109"/>
      <c r="AH132" s="110"/>
    </row>
    <row r="133" spans="2:34" ht="19.899999999999999" customHeight="1" thickBot="1" x14ac:dyDescent="0.3">
      <c r="B133" s="187">
        <f>'Import élèves'!E131</f>
        <v>0</v>
      </c>
      <c r="C133" s="188">
        <f>'Import élèves'!F131</f>
        <v>0</v>
      </c>
      <c r="D133" s="189">
        <f>'Import élèves'!H131</f>
        <v>0</v>
      </c>
      <c r="E133" s="189">
        <f>'Import élèves'!J131</f>
        <v>0</v>
      </c>
      <c r="F133" s="189">
        <f>'Import élèves'!K131</f>
        <v>0</v>
      </c>
      <c r="G133" s="190">
        <f>'Import élèves'!L131</f>
        <v>0</v>
      </c>
      <c r="H133" s="181">
        <v>130</v>
      </c>
      <c r="I133" s="194"/>
      <c r="J133" s="111"/>
      <c r="K133" s="112"/>
      <c r="L133" s="112"/>
      <c r="M133" s="113"/>
      <c r="N133" s="114"/>
      <c r="O133" s="115"/>
      <c r="P133" s="115"/>
      <c r="Q133" s="116"/>
      <c r="R133" s="315"/>
      <c r="S133" s="316"/>
      <c r="T133" s="316"/>
      <c r="U133" s="117"/>
      <c r="V133" s="118"/>
      <c r="W133" s="119"/>
      <c r="X133" s="119"/>
      <c r="Y133" s="120"/>
      <c r="Z133" s="317"/>
      <c r="AA133" s="318"/>
      <c r="AB133" s="318"/>
      <c r="AC133" s="121"/>
      <c r="AD133" s="122"/>
      <c r="AE133" s="123"/>
      <c r="AF133" s="123"/>
      <c r="AG133" s="124"/>
      <c r="AH133" s="125"/>
    </row>
    <row r="134" spans="2:34" ht="19.899999999999999" customHeight="1" x14ac:dyDescent="0.25">
      <c r="B134" s="177">
        <f>'Import élèves'!E132</f>
        <v>0</v>
      </c>
      <c r="C134" s="178">
        <f>'Import élèves'!F132</f>
        <v>0</v>
      </c>
      <c r="D134" s="179">
        <f>'Import élèves'!H132</f>
        <v>0</v>
      </c>
      <c r="E134" s="179">
        <f>'Import élèves'!J132</f>
        <v>0</v>
      </c>
      <c r="F134" s="179">
        <f>'Import élèves'!K132</f>
        <v>0</v>
      </c>
      <c r="G134" s="180">
        <f>'Import élèves'!L132</f>
        <v>0</v>
      </c>
      <c r="H134" s="166">
        <v>131</v>
      </c>
      <c r="I134" s="181"/>
      <c r="J134" s="82"/>
      <c r="K134" s="83"/>
      <c r="L134" s="83"/>
      <c r="M134" s="84"/>
      <c r="N134" s="85"/>
      <c r="O134" s="86"/>
      <c r="P134" s="86"/>
      <c r="Q134" s="87"/>
      <c r="R134" s="313"/>
      <c r="S134" s="314"/>
      <c r="T134" s="314"/>
      <c r="U134" s="88"/>
      <c r="V134" s="89"/>
      <c r="W134" s="90"/>
      <c r="X134" s="90"/>
      <c r="Y134" s="91"/>
      <c r="Z134" s="323"/>
      <c r="AA134" s="324"/>
      <c r="AB134" s="324"/>
      <c r="AC134" s="92"/>
      <c r="AD134" s="93"/>
      <c r="AE134" s="94"/>
      <c r="AF134" s="94"/>
      <c r="AG134" s="95"/>
      <c r="AH134" s="96"/>
    </row>
    <row r="135" spans="2:34" ht="19.899999999999999" customHeight="1" thickBot="1" x14ac:dyDescent="0.3">
      <c r="B135" s="182">
        <f>'Import élèves'!E133</f>
        <v>0</v>
      </c>
      <c r="C135" s="183">
        <f>'Import élèves'!F133</f>
        <v>0</v>
      </c>
      <c r="D135" s="184">
        <f>'Import élèves'!H133</f>
        <v>0</v>
      </c>
      <c r="E135" s="184">
        <f>'Import élèves'!J133</f>
        <v>0</v>
      </c>
      <c r="F135" s="184">
        <f>'Import élèves'!K133</f>
        <v>0</v>
      </c>
      <c r="G135" s="185">
        <f>'Import élèves'!L133</f>
        <v>0</v>
      </c>
      <c r="H135" s="166">
        <v>132</v>
      </c>
      <c r="I135" s="193"/>
      <c r="J135" s="81"/>
      <c r="K135" s="97"/>
      <c r="L135" s="97"/>
      <c r="M135" s="98"/>
      <c r="N135" s="99"/>
      <c r="O135" s="100"/>
      <c r="P135" s="100"/>
      <c r="Q135" s="101"/>
      <c r="R135" s="309"/>
      <c r="S135" s="310"/>
      <c r="T135" s="310"/>
      <c r="U135" s="102"/>
      <c r="V135" s="103"/>
      <c r="W135" s="104"/>
      <c r="X135" s="104"/>
      <c r="Y135" s="105"/>
      <c r="Z135" s="311"/>
      <c r="AA135" s="312"/>
      <c r="AB135" s="312"/>
      <c r="AC135" s="106"/>
      <c r="AD135" s="107"/>
      <c r="AE135" s="108"/>
      <c r="AF135" s="108"/>
      <c r="AG135" s="109"/>
      <c r="AH135" s="110"/>
    </row>
    <row r="136" spans="2:34" ht="19.899999999999999" customHeight="1" x14ac:dyDescent="0.25">
      <c r="B136" s="182">
        <f>'Import élèves'!E134</f>
        <v>0</v>
      </c>
      <c r="C136" s="183">
        <f>'Import élèves'!F134</f>
        <v>0</v>
      </c>
      <c r="D136" s="184">
        <f>'Import élèves'!H134</f>
        <v>0</v>
      </c>
      <c r="E136" s="184">
        <f>'Import élèves'!J134</f>
        <v>0</v>
      </c>
      <c r="F136" s="184">
        <f>'Import élèves'!K134</f>
        <v>0</v>
      </c>
      <c r="G136" s="185">
        <f>'Import élèves'!L134</f>
        <v>0</v>
      </c>
      <c r="H136" s="181">
        <v>133</v>
      </c>
      <c r="I136" s="193"/>
      <c r="J136" s="81"/>
      <c r="K136" s="97"/>
      <c r="L136" s="97"/>
      <c r="M136" s="98"/>
      <c r="N136" s="99"/>
      <c r="O136" s="100"/>
      <c r="P136" s="100"/>
      <c r="Q136" s="101"/>
      <c r="R136" s="309"/>
      <c r="S136" s="310"/>
      <c r="T136" s="310"/>
      <c r="U136" s="102"/>
      <c r="V136" s="103"/>
      <c r="W136" s="104"/>
      <c r="X136" s="104"/>
      <c r="Y136" s="105"/>
      <c r="Z136" s="311"/>
      <c r="AA136" s="312"/>
      <c r="AB136" s="312"/>
      <c r="AC136" s="106"/>
      <c r="AD136" s="107"/>
      <c r="AE136" s="108"/>
      <c r="AF136" s="108"/>
      <c r="AG136" s="109"/>
      <c r="AH136" s="110"/>
    </row>
    <row r="137" spans="2:34" ht="19.899999999999999" customHeight="1" x14ac:dyDescent="0.25">
      <c r="B137" s="182">
        <f>'Import élèves'!E135</f>
        <v>0</v>
      </c>
      <c r="C137" s="183">
        <f>'Import élèves'!F135</f>
        <v>0</v>
      </c>
      <c r="D137" s="184">
        <f>'Import élèves'!H135</f>
        <v>0</v>
      </c>
      <c r="E137" s="184">
        <f>'Import élèves'!J135</f>
        <v>0</v>
      </c>
      <c r="F137" s="184">
        <f>'Import élèves'!K135</f>
        <v>0</v>
      </c>
      <c r="G137" s="185">
        <f>'Import élèves'!L135</f>
        <v>0</v>
      </c>
      <c r="H137" s="166">
        <v>134</v>
      </c>
      <c r="I137" s="193"/>
      <c r="J137" s="81"/>
      <c r="K137" s="97"/>
      <c r="L137" s="97"/>
      <c r="M137" s="98"/>
      <c r="N137" s="99"/>
      <c r="O137" s="100"/>
      <c r="P137" s="100"/>
      <c r="Q137" s="101"/>
      <c r="R137" s="309"/>
      <c r="S137" s="310"/>
      <c r="T137" s="310"/>
      <c r="U137" s="102"/>
      <c r="V137" s="103"/>
      <c r="W137" s="104"/>
      <c r="X137" s="104"/>
      <c r="Y137" s="105"/>
      <c r="Z137" s="311"/>
      <c r="AA137" s="312"/>
      <c r="AB137" s="312"/>
      <c r="AC137" s="106"/>
      <c r="AD137" s="107"/>
      <c r="AE137" s="108"/>
      <c r="AF137" s="108"/>
      <c r="AG137" s="109"/>
      <c r="AH137" s="110"/>
    </row>
    <row r="138" spans="2:34" ht="19.899999999999999" customHeight="1" thickBot="1" x14ac:dyDescent="0.3">
      <c r="B138" s="187">
        <f>'Import élèves'!E136</f>
        <v>0</v>
      </c>
      <c r="C138" s="188">
        <f>'Import élèves'!F136</f>
        <v>0</v>
      </c>
      <c r="D138" s="189">
        <f>'Import élèves'!H136</f>
        <v>0</v>
      </c>
      <c r="E138" s="189">
        <f>'Import élèves'!J136</f>
        <v>0</v>
      </c>
      <c r="F138" s="189">
        <f>'Import élèves'!K136</f>
        <v>0</v>
      </c>
      <c r="G138" s="190">
        <f>'Import élèves'!L136</f>
        <v>0</v>
      </c>
      <c r="H138" s="166">
        <v>135</v>
      </c>
      <c r="I138" s="194"/>
      <c r="J138" s="111"/>
      <c r="K138" s="112"/>
      <c r="L138" s="112"/>
      <c r="M138" s="113"/>
      <c r="N138" s="114"/>
      <c r="O138" s="115"/>
      <c r="P138" s="115"/>
      <c r="Q138" s="116"/>
      <c r="R138" s="315"/>
      <c r="S138" s="316"/>
      <c r="T138" s="316"/>
      <c r="U138" s="117"/>
      <c r="V138" s="118"/>
      <c r="W138" s="119"/>
      <c r="X138" s="119"/>
      <c r="Y138" s="120"/>
      <c r="Z138" s="317"/>
      <c r="AA138" s="318"/>
      <c r="AB138" s="318"/>
      <c r="AC138" s="121"/>
      <c r="AD138" s="122"/>
      <c r="AE138" s="123"/>
      <c r="AF138" s="123"/>
      <c r="AG138" s="124"/>
      <c r="AH138" s="125"/>
    </row>
    <row r="139" spans="2:34" ht="19.899999999999999" customHeight="1" x14ac:dyDescent="0.25">
      <c r="B139" s="177">
        <f>'Import élèves'!E137</f>
        <v>0</v>
      </c>
      <c r="C139" s="178">
        <f>'Import élèves'!F137</f>
        <v>0</v>
      </c>
      <c r="D139" s="179">
        <f>'Import élèves'!H137</f>
        <v>0</v>
      </c>
      <c r="E139" s="179">
        <f>'Import élèves'!J137</f>
        <v>0</v>
      </c>
      <c r="F139" s="179">
        <f>'Import élèves'!K137</f>
        <v>0</v>
      </c>
      <c r="G139" s="180">
        <f>'Import élèves'!L137</f>
        <v>0</v>
      </c>
      <c r="H139" s="181">
        <v>136</v>
      </c>
      <c r="I139" s="195"/>
      <c r="J139" s="82"/>
      <c r="K139" s="83"/>
      <c r="L139" s="83"/>
      <c r="M139" s="84"/>
      <c r="N139" s="85"/>
      <c r="O139" s="86"/>
      <c r="P139" s="86"/>
      <c r="Q139" s="87"/>
      <c r="R139" s="313"/>
      <c r="S139" s="314"/>
      <c r="T139" s="314"/>
      <c r="U139" s="88"/>
      <c r="V139" s="89"/>
      <c r="W139" s="90"/>
      <c r="X139" s="90"/>
      <c r="Y139" s="91"/>
      <c r="Z139" s="323"/>
      <c r="AA139" s="324"/>
      <c r="AB139" s="324"/>
      <c r="AC139" s="92"/>
      <c r="AD139" s="93"/>
      <c r="AE139" s="94"/>
      <c r="AF139" s="94"/>
      <c r="AG139" s="95"/>
      <c r="AH139" s="96"/>
    </row>
    <row r="140" spans="2:34" ht="19.899999999999999" customHeight="1" x14ac:dyDescent="0.25">
      <c r="B140" s="182">
        <f>'Import élèves'!E138</f>
        <v>0</v>
      </c>
      <c r="C140" s="183">
        <f>'Import élèves'!F138</f>
        <v>0</v>
      </c>
      <c r="D140" s="184">
        <f>'Import élèves'!H138</f>
        <v>0</v>
      </c>
      <c r="E140" s="184">
        <f>'Import élèves'!J138</f>
        <v>0</v>
      </c>
      <c r="F140" s="184">
        <f>'Import élèves'!K138</f>
        <v>0</v>
      </c>
      <c r="G140" s="185">
        <f>'Import élèves'!L138</f>
        <v>0</v>
      </c>
      <c r="H140" s="166">
        <v>137</v>
      </c>
      <c r="I140" s="193"/>
      <c r="J140" s="81"/>
      <c r="K140" s="97"/>
      <c r="L140" s="97"/>
      <c r="M140" s="98"/>
      <c r="N140" s="99"/>
      <c r="O140" s="100"/>
      <c r="P140" s="100"/>
      <c r="Q140" s="101"/>
      <c r="R140" s="309"/>
      <c r="S140" s="310"/>
      <c r="T140" s="310"/>
      <c r="U140" s="102"/>
      <c r="V140" s="103"/>
      <c r="W140" s="104"/>
      <c r="X140" s="104"/>
      <c r="Y140" s="105"/>
      <c r="Z140" s="311"/>
      <c r="AA140" s="312"/>
      <c r="AB140" s="312"/>
      <c r="AC140" s="106"/>
      <c r="AD140" s="107"/>
      <c r="AE140" s="108"/>
      <c r="AF140" s="108"/>
      <c r="AG140" s="109"/>
      <c r="AH140" s="110"/>
    </row>
    <row r="141" spans="2:34" ht="19.899999999999999" customHeight="1" thickBot="1" x14ac:dyDescent="0.3">
      <c r="B141" s="182">
        <f>'Import élèves'!E139</f>
        <v>0</v>
      </c>
      <c r="C141" s="183">
        <f>'Import élèves'!F139</f>
        <v>0</v>
      </c>
      <c r="D141" s="184">
        <f>'Import élèves'!H139</f>
        <v>0</v>
      </c>
      <c r="E141" s="184">
        <f>'Import élèves'!J139</f>
        <v>0</v>
      </c>
      <c r="F141" s="184">
        <f>'Import élèves'!K139</f>
        <v>0</v>
      </c>
      <c r="G141" s="185">
        <f>'Import élèves'!L139</f>
        <v>0</v>
      </c>
      <c r="H141" s="166">
        <v>138</v>
      </c>
      <c r="I141" s="193"/>
      <c r="J141" s="81"/>
      <c r="K141" s="97"/>
      <c r="L141" s="97"/>
      <c r="M141" s="98"/>
      <c r="N141" s="99"/>
      <c r="O141" s="100"/>
      <c r="P141" s="100"/>
      <c r="Q141" s="101"/>
      <c r="R141" s="309"/>
      <c r="S141" s="310"/>
      <c r="T141" s="310"/>
      <c r="U141" s="102"/>
      <c r="V141" s="103"/>
      <c r="W141" s="104"/>
      <c r="X141" s="104"/>
      <c r="Y141" s="105"/>
      <c r="Z141" s="311"/>
      <c r="AA141" s="312"/>
      <c r="AB141" s="312"/>
      <c r="AC141" s="106"/>
      <c r="AD141" s="107"/>
      <c r="AE141" s="108"/>
      <c r="AF141" s="108"/>
      <c r="AG141" s="109"/>
      <c r="AH141" s="110"/>
    </row>
    <row r="142" spans="2:34" ht="19.899999999999999" customHeight="1" x14ac:dyDescent="0.25">
      <c r="B142" s="182">
        <f>'Import élèves'!E140</f>
        <v>0</v>
      </c>
      <c r="C142" s="183">
        <f>'Import élèves'!F140</f>
        <v>0</v>
      </c>
      <c r="D142" s="184">
        <f>'Import élèves'!H140</f>
        <v>0</v>
      </c>
      <c r="E142" s="184">
        <f>'Import élèves'!J140</f>
        <v>0</v>
      </c>
      <c r="F142" s="184">
        <f>'Import élèves'!K140</f>
        <v>0</v>
      </c>
      <c r="G142" s="185">
        <f>'Import élèves'!L140</f>
        <v>0</v>
      </c>
      <c r="H142" s="181">
        <v>139</v>
      </c>
      <c r="I142" s="193"/>
      <c r="J142" s="81"/>
      <c r="K142" s="97"/>
      <c r="L142" s="97"/>
      <c r="M142" s="98"/>
      <c r="N142" s="99"/>
      <c r="O142" s="100"/>
      <c r="P142" s="100"/>
      <c r="Q142" s="101"/>
      <c r="R142" s="309"/>
      <c r="S142" s="310"/>
      <c r="T142" s="310"/>
      <c r="U142" s="102"/>
      <c r="V142" s="103"/>
      <c r="W142" s="104"/>
      <c r="X142" s="104"/>
      <c r="Y142" s="105"/>
      <c r="Z142" s="311"/>
      <c r="AA142" s="312"/>
      <c r="AB142" s="312"/>
      <c r="AC142" s="106"/>
      <c r="AD142" s="107"/>
      <c r="AE142" s="108"/>
      <c r="AF142" s="108"/>
      <c r="AG142" s="109"/>
      <c r="AH142" s="110"/>
    </row>
    <row r="143" spans="2:34" ht="19.899999999999999" customHeight="1" thickBot="1" x14ac:dyDescent="0.3">
      <c r="B143" s="187">
        <f>'Import élèves'!E141</f>
        <v>0</v>
      </c>
      <c r="C143" s="188">
        <f>'Import élèves'!F141</f>
        <v>0</v>
      </c>
      <c r="D143" s="189">
        <f>'Import élèves'!H141</f>
        <v>0</v>
      </c>
      <c r="E143" s="189">
        <f>'Import élèves'!J141</f>
        <v>0</v>
      </c>
      <c r="F143" s="189">
        <f>'Import élèves'!K141</f>
        <v>0</v>
      </c>
      <c r="G143" s="190">
        <f>'Import élèves'!L141</f>
        <v>0</v>
      </c>
      <c r="H143" s="166">
        <v>140</v>
      </c>
      <c r="I143" s="193"/>
      <c r="J143" s="111"/>
      <c r="K143" s="112"/>
      <c r="L143" s="112"/>
      <c r="M143" s="113"/>
      <c r="N143" s="114"/>
      <c r="O143" s="115"/>
      <c r="P143" s="115"/>
      <c r="Q143" s="116"/>
      <c r="R143" s="315"/>
      <c r="S143" s="316"/>
      <c r="T143" s="316"/>
      <c r="U143" s="117"/>
      <c r="V143" s="118"/>
      <c r="W143" s="119"/>
      <c r="X143" s="119"/>
      <c r="Y143" s="120"/>
      <c r="Z143" s="317"/>
      <c r="AA143" s="318"/>
      <c r="AB143" s="318"/>
      <c r="AC143" s="121"/>
      <c r="AD143" s="122"/>
      <c r="AE143" s="123"/>
      <c r="AF143" s="123"/>
      <c r="AG143" s="124"/>
      <c r="AH143" s="125"/>
    </row>
    <row r="144" spans="2:34" ht="19.899999999999999" customHeight="1" thickBot="1" x14ac:dyDescent="0.3">
      <c r="B144" s="177">
        <f>'Import élèves'!E142</f>
        <v>0</v>
      </c>
      <c r="C144" s="178">
        <f>'Import élèves'!F142</f>
        <v>0</v>
      </c>
      <c r="D144" s="179">
        <f>'Import élèves'!H142</f>
        <v>0</v>
      </c>
      <c r="E144" s="179">
        <f>'Import élèves'!J142</f>
        <v>0</v>
      </c>
      <c r="F144" s="179">
        <f>'Import élèves'!K142</f>
        <v>0</v>
      </c>
      <c r="G144" s="180">
        <f>'Import élèves'!L142</f>
        <v>0</v>
      </c>
      <c r="H144" s="166">
        <v>141</v>
      </c>
      <c r="I144" s="193"/>
      <c r="J144" s="82"/>
      <c r="K144" s="83"/>
      <c r="L144" s="83"/>
      <c r="M144" s="84"/>
      <c r="N144" s="85"/>
      <c r="O144" s="86"/>
      <c r="P144" s="86"/>
      <c r="Q144" s="87"/>
      <c r="R144" s="313"/>
      <c r="S144" s="314"/>
      <c r="T144" s="314"/>
      <c r="U144" s="88"/>
      <c r="V144" s="89"/>
      <c r="W144" s="90"/>
      <c r="X144" s="90"/>
      <c r="Y144" s="91"/>
      <c r="Z144" s="323"/>
      <c r="AA144" s="324"/>
      <c r="AB144" s="324"/>
      <c r="AC144" s="92"/>
      <c r="AD144" s="93"/>
      <c r="AE144" s="94"/>
      <c r="AF144" s="94"/>
      <c r="AG144" s="95"/>
      <c r="AH144" s="96"/>
    </row>
    <row r="145" spans="2:34" ht="19.899999999999999" customHeight="1" x14ac:dyDescent="0.25">
      <c r="B145" s="182">
        <f>'Import élèves'!E143</f>
        <v>0</v>
      </c>
      <c r="C145" s="183">
        <f>'Import élèves'!F143</f>
        <v>0</v>
      </c>
      <c r="D145" s="184">
        <f>'Import élèves'!H143</f>
        <v>0</v>
      </c>
      <c r="E145" s="184">
        <f>'Import élèves'!J143</f>
        <v>0</v>
      </c>
      <c r="F145" s="184">
        <f>'Import élèves'!K143</f>
        <v>0</v>
      </c>
      <c r="G145" s="185">
        <f>'Import élèves'!L143</f>
        <v>0</v>
      </c>
      <c r="H145" s="181">
        <v>142</v>
      </c>
      <c r="I145" s="193"/>
      <c r="J145" s="81"/>
      <c r="K145" s="97"/>
      <c r="L145" s="97"/>
      <c r="M145" s="98"/>
      <c r="N145" s="99"/>
      <c r="O145" s="100"/>
      <c r="P145" s="100"/>
      <c r="Q145" s="101"/>
      <c r="R145" s="309"/>
      <c r="S145" s="310"/>
      <c r="T145" s="310"/>
      <c r="U145" s="102"/>
      <c r="V145" s="103"/>
      <c r="W145" s="104"/>
      <c r="X145" s="104"/>
      <c r="Y145" s="105"/>
      <c r="Z145" s="311"/>
      <c r="AA145" s="312"/>
      <c r="AB145" s="312"/>
      <c r="AC145" s="106"/>
      <c r="AD145" s="107"/>
      <c r="AE145" s="108"/>
      <c r="AF145" s="108"/>
      <c r="AG145" s="109"/>
      <c r="AH145" s="110"/>
    </row>
    <row r="146" spans="2:34" ht="19.899999999999999" customHeight="1" x14ac:dyDescent="0.25">
      <c r="B146" s="182">
        <f>'Import élèves'!E144</f>
        <v>0</v>
      </c>
      <c r="C146" s="183">
        <f>'Import élèves'!F144</f>
        <v>0</v>
      </c>
      <c r="D146" s="184">
        <f>'Import élèves'!H144</f>
        <v>0</v>
      </c>
      <c r="E146" s="184">
        <f>'Import élèves'!J144</f>
        <v>0</v>
      </c>
      <c r="F146" s="184">
        <f>'Import élèves'!K144</f>
        <v>0</v>
      </c>
      <c r="G146" s="185">
        <f>'Import élèves'!L144</f>
        <v>0</v>
      </c>
      <c r="H146" s="166">
        <v>143</v>
      </c>
      <c r="I146" s="193"/>
      <c r="J146" s="81"/>
      <c r="K146" s="97"/>
      <c r="L146" s="97"/>
      <c r="M146" s="98"/>
      <c r="N146" s="99"/>
      <c r="O146" s="100"/>
      <c r="P146" s="100"/>
      <c r="Q146" s="101"/>
      <c r="R146" s="309"/>
      <c r="S146" s="310"/>
      <c r="T146" s="310"/>
      <c r="U146" s="102"/>
      <c r="V146" s="103"/>
      <c r="W146" s="104"/>
      <c r="X146" s="104"/>
      <c r="Y146" s="105"/>
      <c r="Z146" s="311"/>
      <c r="AA146" s="312"/>
      <c r="AB146" s="312"/>
      <c r="AC146" s="106"/>
      <c r="AD146" s="107"/>
      <c r="AE146" s="108"/>
      <c r="AF146" s="108"/>
      <c r="AG146" s="109"/>
      <c r="AH146" s="110"/>
    </row>
    <row r="147" spans="2:34" ht="19.899999999999999" customHeight="1" thickBot="1" x14ac:dyDescent="0.3">
      <c r="B147" s="182">
        <f>'Import élèves'!E145</f>
        <v>0</v>
      </c>
      <c r="C147" s="183">
        <f>'Import élèves'!F145</f>
        <v>0</v>
      </c>
      <c r="D147" s="184">
        <f>'Import élèves'!H145</f>
        <v>0</v>
      </c>
      <c r="E147" s="184">
        <f>'Import élèves'!J145</f>
        <v>0</v>
      </c>
      <c r="F147" s="184">
        <f>'Import élèves'!K145</f>
        <v>0</v>
      </c>
      <c r="G147" s="185">
        <f>'Import élèves'!L145</f>
        <v>0</v>
      </c>
      <c r="H147" s="166">
        <v>144</v>
      </c>
      <c r="I147" s="193"/>
      <c r="J147" s="81"/>
      <c r="K147" s="97"/>
      <c r="L147" s="97"/>
      <c r="M147" s="98"/>
      <c r="N147" s="99"/>
      <c r="O147" s="100"/>
      <c r="P147" s="100"/>
      <c r="Q147" s="101"/>
      <c r="R147" s="309"/>
      <c r="S147" s="310"/>
      <c r="T147" s="310"/>
      <c r="U147" s="102"/>
      <c r="V147" s="103"/>
      <c r="W147" s="104"/>
      <c r="X147" s="104"/>
      <c r="Y147" s="105"/>
      <c r="Z147" s="311"/>
      <c r="AA147" s="312"/>
      <c r="AB147" s="312"/>
      <c r="AC147" s="106"/>
      <c r="AD147" s="107"/>
      <c r="AE147" s="108"/>
      <c r="AF147" s="108"/>
      <c r="AG147" s="109"/>
      <c r="AH147" s="110"/>
    </row>
    <row r="148" spans="2:34" ht="19.899999999999999" customHeight="1" thickBot="1" x14ac:dyDescent="0.3">
      <c r="B148" s="187">
        <f>'Import élèves'!E146</f>
        <v>0</v>
      </c>
      <c r="C148" s="188">
        <f>'Import élèves'!F146</f>
        <v>0</v>
      </c>
      <c r="D148" s="189">
        <f>'Import élèves'!H146</f>
        <v>0</v>
      </c>
      <c r="E148" s="189">
        <f>'Import élèves'!J146</f>
        <v>0</v>
      </c>
      <c r="F148" s="189">
        <f>'Import élèves'!K146</f>
        <v>0</v>
      </c>
      <c r="G148" s="190">
        <f>'Import élèves'!L146</f>
        <v>0</v>
      </c>
      <c r="H148" s="181">
        <v>145</v>
      </c>
      <c r="I148" s="193"/>
      <c r="J148" s="111"/>
      <c r="K148" s="112"/>
      <c r="L148" s="112"/>
      <c r="M148" s="113"/>
      <c r="N148" s="114"/>
      <c r="O148" s="115"/>
      <c r="P148" s="115"/>
      <c r="Q148" s="116"/>
      <c r="R148" s="315"/>
      <c r="S148" s="316"/>
      <c r="T148" s="316"/>
      <c r="U148" s="117"/>
      <c r="V148" s="118"/>
      <c r="W148" s="119"/>
      <c r="X148" s="119"/>
      <c r="Y148" s="120"/>
      <c r="Z148" s="317"/>
      <c r="AA148" s="318"/>
      <c r="AB148" s="318"/>
      <c r="AC148" s="121"/>
      <c r="AD148" s="122"/>
      <c r="AE148" s="123"/>
      <c r="AF148" s="123"/>
      <c r="AG148" s="124"/>
      <c r="AH148" s="125"/>
    </row>
    <row r="149" spans="2:34" ht="19.899999999999999" customHeight="1" x14ac:dyDescent="0.25">
      <c r="B149" s="177">
        <f>'Import élèves'!E147</f>
        <v>0</v>
      </c>
      <c r="C149" s="178">
        <f>'Import élèves'!F147</f>
        <v>0</v>
      </c>
      <c r="D149" s="179">
        <f>'Import élèves'!H147</f>
        <v>0</v>
      </c>
      <c r="E149" s="179">
        <f>'Import élèves'!J147</f>
        <v>0</v>
      </c>
      <c r="F149" s="179">
        <f>'Import élèves'!K147</f>
        <v>0</v>
      </c>
      <c r="G149" s="180">
        <f>'Import élèves'!L147</f>
        <v>0</v>
      </c>
      <c r="H149" s="166">
        <v>146</v>
      </c>
      <c r="I149" s="193"/>
      <c r="J149" s="82"/>
      <c r="K149" s="83"/>
      <c r="L149" s="83"/>
      <c r="M149" s="84"/>
      <c r="N149" s="85"/>
      <c r="O149" s="86"/>
      <c r="P149" s="86"/>
      <c r="Q149" s="87"/>
      <c r="R149" s="313"/>
      <c r="S149" s="314"/>
      <c r="T149" s="314"/>
      <c r="U149" s="88"/>
      <c r="V149" s="89"/>
      <c r="W149" s="90"/>
      <c r="X149" s="90"/>
      <c r="Y149" s="91"/>
      <c r="Z149" s="323"/>
      <c r="AA149" s="324"/>
      <c r="AB149" s="324"/>
      <c r="AC149" s="92"/>
      <c r="AD149" s="93"/>
      <c r="AE149" s="94"/>
      <c r="AF149" s="94"/>
      <c r="AG149" s="95"/>
      <c r="AH149" s="96"/>
    </row>
    <row r="150" spans="2:34" ht="19.899999999999999" customHeight="1" thickBot="1" x14ac:dyDescent="0.3">
      <c r="B150" s="182">
        <f>'Import élèves'!E148</f>
        <v>0</v>
      </c>
      <c r="C150" s="183">
        <f>'Import élèves'!F148</f>
        <v>0</v>
      </c>
      <c r="D150" s="184">
        <f>'Import élèves'!H148</f>
        <v>0</v>
      </c>
      <c r="E150" s="184">
        <f>'Import élèves'!J148</f>
        <v>0</v>
      </c>
      <c r="F150" s="184">
        <f>'Import élèves'!K148</f>
        <v>0</v>
      </c>
      <c r="G150" s="185">
        <f>'Import élèves'!L148</f>
        <v>0</v>
      </c>
      <c r="H150" s="166">
        <v>147</v>
      </c>
      <c r="I150" s="193"/>
      <c r="J150" s="81"/>
      <c r="K150" s="97"/>
      <c r="L150" s="97"/>
      <c r="M150" s="98"/>
      <c r="N150" s="99"/>
      <c r="O150" s="100"/>
      <c r="P150" s="100"/>
      <c r="Q150" s="101"/>
      <c r="R150" s="309"/>
      <c r="S150" s="310"/>
      <c r="T150" s="310"/>
      <c r="U150" s="102"/>
      <c r="V150" s="103"/>
      <c r="W150" s="104"/>
      <c r="X150" s="104"/>
      <c r="Y150" s="105"/>
      <c r="Z150" s="311"/>
      <c r="AA150" s="312"/>
      <c r="AB150" s="312"/>
      <c r="AC150" s="106"/>
      <c r="AD150" s="107"/>
      <c r="AE150" s="108"/>
      <c r="AF150" s="108"/>
      <c r="AG150" s="109"/>
      <c r="AH150" s="110"/>
    </row>
    <row r="151" spans="2:34" ht="19.899999999999999" customHeight="1" x14ac:dyDescent="0.25">
      <c r="B151" s="182">
        <f>'Import élèves'!E149</f>
        <v>0</v>
      </c>
      <c r="C151" s="183">
        <f>'Import élèves'!F149</f>
        <v>0</v>
      </c>
      <c r="D151" s="184">
        <f>'Import élèves'!H149</f>
        <v>0</v>
      </c>
      <c r="E151" s="184">
        <f>'Import élèves'!J149</f>
        <v>0</v>
      </c>
      <c r="F151" s="184">
        <f>'Import élèves'!K149</f>
        <v>0</v>
      </c>
      <c r="G151" s="185">
        <f>'Import élèves'!L149</f>
        <v>0</v>
      </c>
      <c r="H151" s="181">
        <v>148</v>
      </c>
      <c r="I151" s="193"/>
      <c r="J151" s="81"/>
      <c r="K151" s="97"/>
      <c r="L151" s="97"/>
      <c r="M151" s="98"/>
      <c r="N151" s="99"/>
      <c r="O151" s="100"/>
      <c r="P151" s="100"/>
      <c r="Q151" s="101"/>
      <c r="R151" s="309"/>
      <c r="S151" s="310"/>
      <c r="T151" s="310"/>
      <c r="U151" s="102"/>
      <c r="V151" s="103"/>
      <c r="W151" s="104"/>
      <c r="X151" s="104"/>
      <c r="Y151" s="105"/>
      <c r="Z151" s="311"/>
      <c r="AA151" s="312"/>
      <c r="AB151" s="312"/>
      <c r="AC151" s="106"/>
      <c r="AD151" s="107"/>
      <c r="AE151" s="108"/>
      <c r="AF151" s="108"/>
      <c r="AG151" s="109"/>
      <c r="AH151" s="110"/>
    </row>
    <row r="152" spans="2:34" ht="19.899999999999999" customHeight="1" x14ac:dyDescent="0.25">
      <c r="B152" s="182">
        <f>'Import élèves'!E150</f>
        <v>0</v>
      </c>
      <c r="C152" s="183">
        <f>'Import élèves'!F150</f>
        <v>0</v>
      </c>
      <c r="D152" s="184">
        <f>'Import élèves'!H150</f>
        <v>0</v>
      </c>
      <c r="E152" s="184">
        <f>'Import élèves'!J150</f>
        <v>0</v>
      </c>
      <c r="F152" s="184">
        <f>'Import élèves'!K150</f>
        <v>0</v>
      </c>
      <c r="G152" s="185">
        <f>'Import élèves'!L150</f>
        <v>0</v>
      </c>
      <c r="H152" s="166">
        <v>149</v>
      </c>
      <c r="I152" s="193"/>
      <c r="J152" s="81"/>
      <c r="K152" s="97"/>
      <c r="L152" s="97"/>
      <c r="M152" s="98"/>
      <c r="N152" s="99"/>
      <c r="O152" s="100"/>
      <c r="P152" s="100"/>
      <c r="Q152" s="101"/>
      <c r="R152" s="309"/>
      <c r="S152" s="310"/>
      <c r="T152" s="310"/>
      <c r="U152" s="102"/>
      <c r="V152" s="103"/>
      <c r="W152" s="104"/>
      <c r="X152" s="104"/>
      <c r="Y152" s="105"/>
      <c r="Z152" s="311"/>
      <c r="AA152" s="312"/>
      <c r="AB152" s="312"/>
      <c r="AC152" s="106"/>
      <c r="AD152" s="107"/>
      <c r="AE152" s="108"/>
      <c r="AF152" s="108"/>
      <c r="AG152" s="109"/>
      <c r="AH152" s="110"/>
    </row>
    <row r="153" spans="2:34" ht="19.899999999999999" customHeight="1" thickBot="1" x14ac:dyDescent="0.3">
      <c r="B153" s="187">
        <f>'Import élèves'!E151</f>
        <v>0</v>
      </c>
      <c r="C153" s="188">
        <f>'Import élèves'!F151</f>
        <v>0</v>
      </c>
      <c r="D153" s="189">
        <f>'Import élèves'!H151</f>
        <v>0</v>
      </c>
      <c r="E153" s="189">
        <f>'Import élèves'!J151</f>
        <v>0</v>
      </c>
      <c r="F153" s="189">
        <f>'Import élèves'!K151</f>
        <v>0</v>
      </c>
      <c r="G153" s="190">
        <f>'Import élèves'!L151</f>
        <v>0</v>
      </c>
      <c r="H153" s="166">
        <v>150</v>
      </c>
      <c r="I153" s="193"/>
      <c r="J153" s="111"/>
      <c r="K153" s="112"/>
      <c r="L153" s="112"/>
      <c r="M153" s="113"/>
      <c r="N153" s="114"/>
      <c r="O153" s="115"/>
      <c r="P153" s="115"/>
      <c r="Q153" s="116"/>
      <c r="R153" s="315"/>
      <c r="S153" s="316"/>
      <c r="T153" s="316"/>
      <c r="U153" s="117"/>
      <c r="V153" s="118"/>
      <c r="W153" s="119"/>
      <c r="X153" s="119"/>
      <c r="Y153" s="120"/>
      <c r="Z153" s="317"/>
      <c r="AA153" s="318"/>
      <c r="AB153" s="318"/>
      <c r="AC153" s="121"/>
      <c r="AD153" s="122"/>
      <c r="AE153" s="123"/>
      <c r="AF153" s="123"/>
      <c r="AG153" s="124"/>
      <c r="AH153" s="125"/>
    </row>
    <row r="154" spans="2:34" ht="19.899999999999999" customHeight="1" x14ac:dyDescent="0.25">
      <c r="B154" s="177">
        <f>'Import élèves'!E152</f>
        <v>0</v>
      </c>
      <c r="C154" s="178">
        <f>'Import élèves'!F152</f>
        <v>0</v>
      </c>
      <c r="D154" s="179">
        <f>'Import élèves'!H152</f>
        <v>0</v>
      </c>
      <c r="E154" s="179">
        <f>'Import élèves'!J152</f>
        <v>0</v>
      </c>
      <c r="F154" s="179">
        <f>'Import élèves'!K152</f>
        <v>0</v>
      </c>
      <c r="G154" s="180">
        <f>'Import élèves'!L152</f>
        <v>0</v>
      </c>
      <c r="H154" s="181">
        <v>151</v>
      </c>
      <c r="I154" s="193"/>
      <c r="J154" s="82"/>
      <c r="K154" s="83"/>
      <c r="L154" s="83"/>
      <c r="M154" s="84"/>
      <c r="N154" s="85"/>
      <c r="O154" s="86"/>
      <c r="P154" s="86"/>
      <c r="Q154" s="87"/>
      <c r="R154" s="313"/>
      <c r="S154" s="314"/>
      <c r="T154" s="314"/>
      <c r="U154" s="88"/>
      <c r="V154" s="89"/>
      <c r="W154" s="90"/>
      <c r="X154" s="90"/>
      <c r="Y154" s="91"/>
      <c r="Z154" s="323"/>
      <c r="AA154" s="324"/>
      <c r="AB154" s="324"/>
      <c r="AC154" s="92"/>
      <c r="AD154" s="93"/>
      <c r="AE154" s="94"/>
      <c r="AF154" s="94"/>
      <c r="AG154" s="95"/>
      <c r="AH154" s="96"/>
    </row>
    <row r="155" spans="2:34" ht="19.899999999999999" customHeight="1" x14ac:dyDescent="0.25">
      <c r="B155" s="182">
        <f>'Import élèves'!E153</f>
        <v>0</v>
      </c>
      <c r="C155" s="183">
        <f>'Import élèves'!F153</f>
        <v>0</v>
      </c>
      <c r="D155" s="184">
        <f>'Import élèves'!H153</f>
        <v>0</v>
      </c>
      <c r="E155" s="184">
        <f>'Import élèves'!J153</f>
        <v>0</v>
      </c>
      <c r="F155" s="184">
        <f>'Import élèves'!K153</f>
        <v>0</v>
      </c>
      <c r="G155" s="185">
        <f>'Import élèves'!L153</f>
        <v>0</v>
      </c>
      <c r="H155" s="166">
        <v>152</v>
      </c>
      <c r="I155" s="193"/>
      <c r="J155" s="81"/>
      <c r="K155" s="97"/>
      <c r="L155" s="97"/>
      <c r="M155" s="98"/>
      <c r="N155" s="99"/>
      <c r="O155" s="100"/>
      <c r="P155" s="100"/>
      <c r="Q155" s="101"/>
      <c r="R155" s="309"/>
      <c r="S155" s="310"/>
      <c r="T155" s="310"/>
      <c r="U155" s="102"/>
      <c r="V155" s="103"/>
      <c r="W155" s="104"/>
      <c r="X155" s="104"/>
      <c r="Y155" s="105"/>
      <c r="Z155" s="311"/>
      <c r="AA155" s="312"/>
      <c r="AB155" s="312"/>
      <c r="AC155" s="106"/>
      <c r="AD155" s="107"/>
      <c r="AE155" s="108"/>
      <c r="AF155" s="108"/>
      <c r="AG155" s="109"/>
      <c r="AH155" s="110"/>
    </row>
    <row r="156" spans="2:34" ht="19.899999999999999" customHeight="1" thickBot="1" x14ac:dyDescent="0.3">
      <c r="B156" s="182">
        <f>'Import élèves'!E154</f>
        <v>0</v>
      </c>
      <c r="C156" s="183">
        <f>'Import élèves'!F154</f>
        <v>0</v>
      </c>
      <c r="D156" s="184">
        <f>'Import élèves'!H154</f>
        <v>0</v>
      </c>
      <c r="E156" s="184">
        <f>'Import élèves'!J154</f>
        <v>0</v>
      </c>
      <c r="F156" s="184">
        <f>'Import élèves'!K154</f>
        <v>0</v>
      </c>
      <c r="G156" s="185">
        <f>'Import élèves'!L154</f>
        <v>0</v>
      </c>
      <c r="H156" s="166">
        <v>153</v>
      </c>
      <c r="I156" s="193"/>
      <c r="J156" s="81"/>
      <c r="K156" s="97"/>
      <c r="L156" s="97"/>
      <c r="M156" s="98"/>
      <c r="N156" s="99"/>
      <c r="O156" s="100"/>
      <c r="P156" s="100"/>
      <c r="Q156" s="101"/>
      <c r="R156" s="309"/>
      <c r="S156" s="310"/>
      <c r="T156" s="310"/>
      <c r="U156" s="102"/>
      <c r="V156" s="103"/>
      <c r="W156" s="104"/>
      <c r="X156" s="104"/>
      <c r="Y156" s="105"/>
      <c r="Z156" s="311"/>
      <c r="AA156" s="312"/>
      <c r="AB156" s="312"/>
      <c r="AC156" s="106"/>
      <c r="AD156" s="107"/>
      <c r="AE156" s="108"/>
      <c r="AF156" s="108"/>
      <c r="AG156" s="109"/>
      <c r="AH156" s="110"/>
    </row>
    <row r="157" spans="2:34" ht="19.899999999999999" customHeight="1" x14ac:dyDescent="0.25">
      <c r="B157" s="182">
        <f>'Import élèves'!E155</f>
        <v>0</v>
      </c>
      <c r="C157" s="183">
        <f>'Import élèves'!F155</f>
        <v>0</v>
      </c>
      <c r="D157" s="184">
        <f>'Import élèves'!H155</f>
        <v>0</v>
      </c>
      <c r="E157" s="184">
        <f>'Import élèves'!J155</f>
        <v>0</v>
      </c>
      <c r="F157" s="184">
        <f>'Import élèves'!K155</f>
        <v>0</v>
      </c>
      <c r="G157" s="185">
        <f>'Import élèves'!L155</f>
        <v>0</v>
      </c>
      <c r="H157" s="181">
        <v>154</v>
      </c>
      <c r="I157" s="193"/>
      <c r="J157" s="81"/>
      <c r="K157" s="97"/>
      <c r="L157" s="97"/>
      <c r="M157" s="98"/>
      <c r="N157" s="99"/>
      <c r="O157" s="100"/>
      <c r="P157" s="100"/>
      <c r="Q157" s="101"/>
      <c r="R157" s="309"/>
      <c r="S157" s="310"/>
      <c r="T157" s="310"/>
      <c r="U157" s="102"/>
      <c r="V157" s="103"/>
      <c r="W157" s="104"/>
      <c r="X157" s="104"/>
      <c r="Y157" s="105"/>
      <c r="Z157" s="311"/>
      <c r="AA157" s="312"/>
      <c r="AB157" s="312"/>
      <c r="AC157" s="106"/>
      <c r="AD157" s="107"/>
      <c r="AE157" s="108"/>
      <c r="AF157" s="108"/>
      <c r="AG157" s="109"/>
      <c r="AH157" s="110"/>
    </row>
    <row r="158" spans="2:34" ht="19.899999999999999" customHeight="1" thickBot="1" x14ac:dyDescent="0.3">
      <c r="B158" s="187">
        <f>'Import élèves'!E156</f>
        <v>0</v>
      </c>
      <c r="C158" s="188">
        <f>'Import élèves'!F156</f>
        <v>0</v>
      </c>
      <c r="D158" s="189">
        <f>'Import élèves'!H156</f>
        <v>0</v>
      </c>
      <c r="E158" s="189">
        <f>'Import élèves'!J156</f>
        <v>0</v>
      </c>
      <c r="F158" s="189">
        <f>'Import élèves'!K156</f>
        <v>0</v>
      </c>
      <c r="G158" s="190">
        <f>'Import élèves'!L156</f>
        <v>0</v>
      </c>
      <c r="H158" s="166">
        <v>155</v>
      </c>
      <c r="I158" s="193"/>
      <c r="J158" s="111"/>
      <c r="K158" s="112"/>
      <c r="L158" s="112"/>
      <c r="M158" s="113"/>
      <c r="N158" s="114"/>
      <c r="O158" s="115"/>
      <c r="P158" s="115"/>
      <c r="Q158" s="116"/>
      <c r="R158" s="315"/>
      <c r="S158" s="316"/>
      <c r="T158" s="316"/>
      <c r="U158" s="117"/>
      <c r="V158" s="118"/>
      <c r="W158" s="119"/>
      <c r="X158" s="119"/>
      <c r="Y158" s="120"/>
      <c r="Z158" s="317"/>
      <c r="AA158" s="318"/>
      <c r="AB158" s="318"/>
      <c r="AC158" s="121"/>
      <c r="AD158" s="122"/>
      <c r="AE158" s="123"/>
      <c r="AF158" s="123"/>
      <c r="AG158" s="124"/>
      <c r="AH158" s="125"/>
    </row>
    <row r="159" spans="2:34" ht="19.899999999999999" customHeight="1" thickBot="1" x14ac:dyDescent="0.3">
      <c r="B159" s="177">
        <f>'Import élèves'!E157</f>
        <v>0</v>
      </c>
      <c r="C159" s="178">
        <f>'Import élèves'!F157</f>
        <v>0</v>
      </c>
      <c r="D159" s="179">
        <f>'Import élèves'!H157</f>
        <v>0</v>
      </c>
      <c r="E159" s="179">
        <f>'Import élèves'!J157</f>
        <v>0</v>
      </c>
      <c r="F159" s="179">
        <f>'Import élèves'!K157</f>
        <v>0</v>
      </c>
      <c r="G159" s="180">
        <f>'Import élèves'!L157</f>
        <v>0</v>
      </c>
      <c r="H159" s="166">
        <v>156</v>
      </c>
      <c r="I159" s="193"/>
      <c r="J159" s="82"/>
      <c r="K159" s="83"/>
      <c r="L159" s="83"/>
      <c r="M159" s="84"/>
      <c r="N159" s="85"/>
      <c r="O159" s="86"/>
      <c r="P159" s="86"/>
      <c r="Q159" s="87"/>
      <c r="R159" s="313"/>
      <c r="S159" s="314"/>
      <c r="T159" s="314"/>
      <c r="U159" s="88"/>
      <c r="V159" s="89"/>
      <c r="W159" s="90"/>
      <c r="X159" s="90"/>
      <c r="Y159" s="91"/>
      <c r="Z159" s="323"/>
      <c r="AA159" s="324"/>
      <c r="AB159" s="324"/>
      <c r="AC159" s="92"/>
      <c r="AD159" s="93"/>
      <c r="AE159" s="94"/>
      <c r="AF159" s="94"/>
      <c r="AG159" s="95"/>
      <c r="AH159" s="96"/>
    </row>
    <row r="160" spans="2:34" ht="19.899999999999999" customHeight="1" x14ac:dyDescent="0.25">
      <c r="B160" s="182">
        <f>'Import élèves'!E158</f>
        <v>0</v>
      </c>
      <c r="C160" s="183">
        <f>'Import élèves'!F158</f>
        <v>0</v>
      </c>
      <c r="D160" s="184">
        <f>'Import élèves'!H158</f>
        <v>0</v>
      </c>
      <c r="E160" s="184">
        <f>'Import élèves'!J158</f>
        <v>0</v>
      </c>
      <c r="F160" s="184">
        <f>'Import élèves'!K158</f>
        <v>0</v>
      </c>
      <c r="G160" s="185">
        <f>'Import élèves'!L158</f>
        <v>0</v>
      </c>
      <c r="H160" s="181">
        <v>157</v>
      </c>
      <c r="I160" s="193"/>
      <c r="J160" s="81"/>
      <c r="K160" s="97"/>
      <c r="L160" s="97"/>
      <c r="M160" s="98"/>
      <c r="N160" s="99"/>
      <c r="O160" s="100"/>
      <c r="P160" s="100"/>
      <c r="Q160" s="101"/>
      <c r="R160" s="309"/>
      <c r="S160" s="310"/>
      <c r="T160" s="310"/>
      <c r="U160" s="102"/>
      <c r="V160" s="103"/>
      <c r="W160" s="104"/>
      <c r="X160" s="104"/>
      <c r="Y160" s="105"/>
      <c r="Z160" s="311"/>
      <c r="AA160" s="312"/>
      <c r="AB160" s="312"/>
      <c r="AC160" s="106"/>
      <c r="AD160" s="107"/>
      <c r="AE160" s="108"/>
      <c r="AF160" s="108"/>
      <c r="AG160" s="109"/>
      <c r="AH160" s="110"/>
    </row>
    <row r="161" spans="2:34" ht="19.899999999999999" customHeight="1" x14ac:dyDescent="0.25">
      <c r="B161" s="182">
        <f>'Import élèves'!E159</f>
        <v>0</v>
      </c>
      <c r="C161" s="183">
        <f>'Import élèves'!F159</f>
        <v>0</v>
      </c>
      <c r="D161" s="184">
        <f>'Import élèves'!H159</f>
        <v>0</v>
      </c>
      <c r="E161" s="184">
        <f>'Import élèves'!J159</f>
        <v>0</v>
      </c>
      <c r="F161" s="184">
        <f>'Import élèves'!K159</f>
        <v>0</v>
      </c>
      <c r="G161" s="185">
        <f>'Import élèves'!L159</f>
        <v>0</v>
      </c>
      <c r="H161" s="166">
        <v>158</v>
      </c>
      <c r="I161" s="193"/>
      <c r="J161" s="81"/>
      <c r="K161" s="97"/>
      <c r="L161" s="97"/>
      <c r="M161" s="98"/>
      <c r="N161" s="99"/>
      <c r="O161" s="100"/>
      <c r="P161" s="100"/>
      <c r="Q161" s="101"/>
      <c r="R161" s="309"/>
      <c r="S161" s="310"/>
      <c r="T161" s="310"/>
      <c r="U161" s="102"/>
      <c r="V161" s="103"/>
      <c r="W161" s="104"/>
      <c r="X161" s="104"/>
      <c r="Y161" s="105"/>
      <c r="Z161" s="311"/>
      <c r="AA161" s="312"/>
      <c r="AB161" s="312"/>
      <c r="AC161" s="106"/>
      <c r="AD161" s="107"/>
      <c r="AE161" s="108"/>
      <c r="AF161" s="108"/>
      <c r="AG161" s="109"/>
      <c r="AH161" s="110"/>
    </row>
    <row r="162" spans="2:34" ht="19.899999999999999" customHeight="1" thickBot="1" x14ac:dyDescent="0.3">
      <c r="B162" s="182">
        <f>'Import élèves'!E160</f>
        <v>0</v>
      </c>
      <c r="C162" s="183">
        <f>'Import élèves'!F160</f>
        <v>0</v>
      </c>
      <c r="D162" s="184">
        <f>'Import élèves'!H160</f>
        <v>0</v>
      </c>
      <c r="E162" s="184">
        <f>'Import élèves'!J160</f>
        <v>0</v>
      </c>
      <c r="F162" s="184">
        <f>'Import élèves'!K160</f>
        <v>0</v>
      </c>
      <c r="G162" s="185">
        <f>'Import élèves'!L160</f>
        <v>0</v>
      </c>
      <c r="H162" s="166">
        <v>159</v>
      </c>
      <c r="I162" s="193"/>
      <c r="J162" s="81"/>
      <c r="K162" s="97"/>
      <c r="L162" s="97"/>
      <c r="M162" s="98"/>
      <c r="N162" s="99"/>
      <c r="O162" s="100"/>
      <c r="P162" s="100"/>
      <c r="Q162" s="101"/>
      <c r="R162" s="309"/>
      <c r="S162" s="310"/>
      <c r="T162" s="310"/>
      <c r="U162" s="102"/>
      <c r="V162" s="103"/>
      <c r="W162" s="104"/>
      <c r="X162" s="104"/>
      <c r="Y162" s="105"/>
      <c r="Z162" s="311"/>
      <c r="AA162" s="312"/>
      <c r="AB162" s="312"/>
      <c r="AC162" s="106"/>
      <c r="AD162" s="107"/>
      <c r="AE162" s="108"/>
      <c r="AF162" s="108"/>
      <c r="AG162" s="109"/>
      <c r="AH162" s="110"/>
    </row>
    <row r="163" spans="2:34" ht="19.899999999999999" customHeight="1" thickBot="1" x14ac:dyDescent="0.3">
      <c r="B163" s="187">
        <f>'Import élèves'!E161</f>
        <v>0</v>
      </c>
      <c r="C163" s="188">
        <f>'Import élèves'!F161</f>
        <v>0</v>
      </c>
      <c r="D163" s="189">
        <f>'Import élèves'!H161</f>
        <v>0</v>
      </c>
      <c r="E163" s="189">
        <f>'Import élèves'!J161</f>
        <v>0</v>
      </c>
      <c r="F163" s="189">
        <f>'Import élèves'!K161</f>
        <v>0</v>
      </c>
      <c r="G163" s="190">
        <f>'Import élèves'!L161</f>
        <v>0</v>
      </c>
      <c r="H163" s="181">
        <v>160</v>
      </c>
      <c r="I163" s="193"/>
      <c r="J163" s="111"/>
      <c r="K163" s="112"/>
      <c r="L163" s="112"/>
      <c r="M163" s="113"/>
      <c r="N163" s="114"/>
      <c r="O163" s="115"/>
      <c r="P163" s="115"/>
      <c r="Q163" s="116"/>
      <c r="R163" s="315"/>
      <c r="S163" s="316"/>
      <c r="T163" s="316"/>
      <c r="U163" s="117"/>
      <c r="V163" s="118"/>
      <c r="W163" s="119"/>
      <c r="X163" s="119"/>
      <c r="Y163" s="120"/>
      <c r="Z163" s="317"/>
      <c r="AA163" s="318"/>
      <c r="AB163" s="318"/>
      <c r="AC163" s="121"/>
      <c r="AD163" s="122"/>
      <c r="AE163" s="123"/>
      <c r="AF163" s="123"/>
      <c r="AG163" s="124"/>
      <c r="AH163" s="125"/>
    </row>
    <row r="164" spans="2:34" ht="19.899999999999999" customHeight="1" x14ac:dyDescent="0.25">
      <c r="B164" s="177">
        <f>'Import élèves'!E162</f>
        <v>0</v>
      </c>
      <c r="C164" s="178">
        <f>'Import élèves'!F162</f>
        <v>0</v>
      </c>
      <c r="D164" s="179">
        <f>'Import élèves'!H162</f>
        <v>0</v>
      </c>
      <c r="E164" s="179">
        <f>'Import élèves'!J162</f>
        <v>0</v>
      </c>
      <c r="F164" s="179">
        <f>'Import élèves'!K162</f>
        <v>0</v>
      </c>
      <c r="G164" s="180">
        <f>'Import élèves'!L162</f>
        <v>0</v>
      </c>
      <c r="H164" s="166">
        <v>161</v>
      </c>
      <c r="I164" s="193"/>
      <c r="J164" s="82"/>
      <c r="K164" s="83"/>
      <c r="L164" s="83"/>
      <c r="M164" s="84"/>
      <c r="N164" s="85"/>
      <c r="O164" s="86"/>
      <c r="P164" s="86"/>
      <c r="Q164" s="87"/>
      <c r="R164" s="313"/>
      <c r="S164" s="314"/>
      <c r="T164" s="314"/>
      <c r="U164" s="88"/>
      <c r="V164" s="89"/>
      <c r="W164" s="90"/>
      <c r="X164" s="90"/>
      <c r="Y164" s="91"/>
      <c r="Z164" s="323"/>
      <c r="AA164" s="324"/>
      <c r="AB164" s="324"/>
      <c r="AC164" s="92"/>
      <c r="AD164" s="93"/>
      <c r="AE164" s="94"/>
      <c r="AF164" s="94"/>
      <c r="AG164" s="95"/>
      <c r="AH164" s="96"/>
    </row>
    <row r="165" spans="2:34" ht="19.899999999999999" customHeight="1" thickBot="1" x14ac:dyDescent="0.3">
      <c r="B165" s="182">
        <f>'Import élèves'!E163</f>
        <v>0</v>
      </c>
      <c r="C165" s="183">
        <f>'Import élèves'!F163</f>
        <v>0</v>
      </c>
      <c r="D165" s="184">
        <f>'Import élèves'!H163</f>
        <v>0</v>
      </c>
      <c r="E165" s="184">
        <f>'Import élèves'!J163</f>
        <v>0</v>
      </c>
      <c r="F165" s="184">
        <f>'Import élèves'!K163</f>
        <v>0</v>
      </c>
      <c r="G165" s="185">
        <f>'Import élèves'!L163</f>
        <v>0</v>
      </c>
      <c r="H165" s="166">
        <v>162</v>
      </c>
      <c r="I165" s="193"/>
      <c r="J165" s="81"/>
      <c r="K165" s="97"/>
      <c r="L165" s="97"/>
      <c r="M165" s="98"/>
      <c r="N165" s="99"/>
      <c r="O165" s="100"/>
      <c r="P165" s="100"/>
      <c r="Q165" s="101"/>
      <c r="R165" s="309"/>
      <c r="S165" s="310"/>
      <c r="T165" s="310"/>
      <c r="U165" s="102"/>
      <c r="V165" s="103"/>
      <c r="W165" s="104"/>
      <c r="X165" s="104"/>
      <c r="Y165" s="105"/>
      <c r="Z165" s="311"/>
      <c r="AA165" s="312"/>
      <c r="AB165" s="312"/>
      <c r="AC165" s="106"/>
      <c r="AD165" s="107"/>
      <c r="AE165" s="108"/>
      <c r="AF165" s="108"/>
      <c r="AG165" s="109"/>
      <c r="AH165" s="110"/>
    </row>
    <row r="166" spans="2:34" ht="19.899999999999999" customHeight="1" x14ac:dyDescent="0.25">
      <c r="B166" s="182">
        <f>'Import élèves'!E164</f>
        <v>0</v>
      </c>
      <c r="C166" s="183">
        <f>'Import élèves'!F164</f>
        <v>0</v>
      </c>
      <c r="D166" s="184">
        <f>'Import élèves'!H164</f>
        <v>0</v>
      </c>
      <c r="E166" s="184">
        <f>'Import élèves'!J164</f>
        <v>0</v>
      </c>
      <c r="F166" s="184">
        <f>'Import élèves'!K164</f>
        <v>0</v>
      </c>
      <c r="G166" s="185">
        <f>'Import élèves'!L164</f>
        <v>0</v>
      </c>
      <c r="H166" s="181">
        <v>163</v>
      </c>
      <c r="I166" s="193"/>
      <c r="J166" s="81"/>
      <c r="K166" s="97"/>
      <c r="L166" s="97"/>
      <c r="M166" s="98"/>
      <c r="N166" s="99"/>
      <c r="O166" s="100"/>
      <c r="P166" s="100"/>
      <c r="Q166" s="101"/>
      <c r="R166" s="309"/>
      <c r="S166" s="310"/>
      <c r="T166" s="310"/>
      <c r="U166" s="102"/>
      <c r="V166" s="103"/>
      <c r="W166" s="104"/>
      <c r="X166" s="104"/>
      <c r="Y166" s="105"/>
      <c r="Z166" s="311"/>
      <c r="AA166" s="312"/>
      <c r="AB166" s="312"/>
      <c r="AC166" s="106"/>
      <c r="AD166" s="107"/>
      <c r="AE166" s="108"/>
      <c r="AF166" s="108"/>
      <c r="AG166" s="109"/>
      <c r="AH166" s="110"/>
    </row>
    <row r="167" spans="2:34" ht="19.899999999999999" customHeight="1" x14ac:dyDescent="0.25">
      <c r="B167" s="182">
        <f>'Import élèves'!E165</f>
        <v>0</v>
      </c>
      <c r="C167" s="183">
        <f>'Import élèves'!F165</f>
        <v>0</v>
      </c>
      <c r="D167" s="184">
        <f>'Import élèves'!H165</f>
        <v>0</v>
      </c>
      <c r="E167" s="184">
        <f>'Import élèves'!J165</f>
        <v>0</v>
      </c>
      <c r="F167" s="184">
        <f>'Import élèves'!K165</f>
        <v>0</v>
      </c>
      <c r="G167" s="185">
        <f>'Import élèves'!L165</f>
        <v>0</v>
      </c>
      <c r="H167" s="166">
        <v>164</v>
      </c>
      <c r="I167" s="193"/>
      <c r="J167" s="81"/>
      <c r="K167" s="97"/>
      <c r="L167" s="97"/>
      <c r="M167" s="98"/>
      <c r="N167" s="99"/>
      <c r="O167" s="100"/>
      <c r="P167" s="100"/>
      <c r="Q167" s="101"/>
      <c r="R167" s="309"/>
      <c r="S167" s="310"/>
      <c r="T167" s="310"/>
      <c r="U167" s="102"/>
      <c r="V167" s="103"/>
      <c r="W167" s="104"/>
      <c r="X167" s="104"/>
      <c r="Y167" s="105"/>
      <c r="Z167" s="311"/>
      <c r="AA167" s="312"/>
      <c r="AB167" s="312"/>
      <c r="AC167" s="106"/>
      <c r="AD167" s="107"/>
      <c r="AE167" s="108"/>
      <c r="AF167" s="108"/>
      <c r="AG167" s="109"/>
      <c r="AH167" s="110"/>
    </row>
    <row r="168" spans="2:34" ht="19.899999999999999" customHeight="1" thickBot="1" x14ac:dyDescent="0.3">
      <c r="B168" s="187">
        <f>'Import élèves'!E166</f>
        <v>0</v>
      </c>
      <c r="C168" s="188">
        <f>'Import élèves'!F166</f>
        <v>0</v>
      </c>
      <c r="D168" s="189">
        <f>'Import élèves'!H166</f>
        <v>0</v>
      </c>
      <c r="E168" s="189">
        <f>'Import élèves'!J166</f>
        <v>0</v>
      </c>
      <c r="F168" s="189">
        <f>'Import élèves'!K166</f>
        <v>0</v>
      </c>
      <c r="G168" s="190">
        <f>'Import élèves'!L166</f>
        <v>0</v>
      </c>
      <c r="H168" s="166">
        <v>165</v>
      </c>
      <c r="I168" s="193"/>
      <c r="J168" s="111"/>
      <c r="K168" s="112"/>
      <c r="L168" s="112"/>
      <c r="M168" s="113"/>
      <c r="N168" s="114"/>
      <c r="O168" s="115"/>
      <c r="P168" s="115"/>
      <c r="Q168" s="116"/>
      <c r="R168" s="315"/>
      <c r="S168" s="316"/>
      <c r="T168" s="316"/>
      <c r="U168" s="117"/>
      <c r="V168" s="118"/>
      <c r="W168" s="119"/>
      <c r="X168" s="119"/>
      <c r="Y168" s="120"/>
      <c r="Z168" s="317"/>
      <c r="AA168" s="318"/>
      <c r="AB168" s="318"/>
      <c r="AC168" s="121"/>
      <c r="AD168" s="122"/>
      <c r="AE168" s="123"/>
      <c r="AF168" s="123"/>
      <c r="AG168" s="124"/>
      <c r="AH168" s="125"/>
    </row>
    <row r="169" spans="2:34" ht="19.899999999999999" customHeight="1" x14ac:dyDescent="0.25">
      <c r="B169" s="177">
        <f>'Import élèves'!E167</f>
        <v>0</v>
      </c>
      <c r="C169" s="178">
        <f>'Import élèves'!F167</f>
        <v>0</v>
      </c>
      <c r="D169" s="179">
        <f>'Import élèves'!H167</f>
        <v>0</v>
      </c>
      <c r="E169" s="179">
        <f>'Import élèves'!J167</f>
        <v>0</v>
      </c>
      <c r="F169" s="179">
        <f>'Import élèves'!K167</f>
        <v>0</v>
      </c>
      <c r="G169" s="180">
        <f>'Import élèves'!L167</f>
        <v>0</v>
      </c>
      <c r="H169" s="181">
        <v>166</v>
      </c>
      <c r="I169" s="193"/>
      <c r="J169" s="82"/>
      <c r="K169" s="83"/>
      <c r="L169" s="83"/>
      <c r="M169" s="84"/>
      <c r="N169" s="85"/>
      <c r="O169" s="86"/>
      <c r="P169" s="86"/>
      <c r="Q169" s="87"/>
      <c r="R169" s="313"/>
      <c r="S169" s="314"/>
      <c r="T169" s="314"/>
      <c r="U169" s="88"/>
      <c r="V169" s="89"/>
      <c r="W169" s="90"/>
      <c r="X169" s="90"/>
      <c r="Y169" s="91"/>
      <c r="Z169" s="323"/>
      <c r="AA169" s="324"/>
      <c r="AB169" s="324"/>
      <c r="AC169" s="92"/>
      <c r="AD169" s="93"/>
      <c r="AE169" s="94"/>
      <c r="AF169" s="94"/>
      <c r="AG169" s="95"/>
      <c r="AH169" s="96"/>
    </row>
    <row r="170" spans="2:34" ht="19.899999999999999" customHeight="1" x14ac:dyDescent="0.25">
      <c r="B170" s="182">
        <f>'Import élèves'!E168</f>
        <v>0</v>
      </c>
      <c r="C170" s="183">
        <f>'Import élèves'!F168</f>
        <v>0</v>
      </c>
      <c r="D170" s="184">
        <f>'Import élèves'!H168</f>
        <v>0</v>
      </c>
      <c r="E170" s="184">
        <f>'Import élèves'!J168</f>
        <v>0</v>
      </c>
      <c r="F170" s="184">
        <f>'Import élèves'!K168</f>
        <v>0</v>
      </c>
      <c r="G170" s="185">
        <f>'Import élèves'!L168</f>
        <v>0</v>
      </c>
      <c r="H170" s="166">
        <v>167</v>
      </c>
      <c r="I170" s="193"/>
      <c r="J170" s="81"/>
      <c r="K170" s="97"/>
      <c r="L170" s="97"/>
      <c r="M170" s="98"/>
      <c r="N170" s="99"/>
      <c r="O170" s="100"/>
      <c r="P170" s="100"/>
      <c r="Q170" s="101"/>
      <c r="R170" s="309"/>
      <c r="S170" s="310"/>
      <c r="T170" s="310"/>
      <c r="U170" s="102"/>
      <c r="V170" s="103"/>
      <c r="W170" s="104"/>
      <c r="X170" s="104"/>
      <c r="Y170" s="105"/>
      <c r="Z170" s="311"/>
      <c r="AA170" s="312"/>
      <c r="AB170" s="312"/>
      <c r="AC170" s="106"/>
      <c r="AD170" s="107"/>
      <c r="AE170" s="108"/>
      <c r="AF170" s="108"/>
      <c r="AG170" s="109"/>
      <c r="AH170" s="110"/>
    </row>
    <row r="171" spans="2:34" ht="19.899999999999999" customHeight="1" thickBot="1" x14ac:dyDescent="0.3">
      <c r="B171" s="182">
        <f>'Import élèves'!E169</f>
        <v>0</v>
      </c>
      <c r="C171" s="183">
        <f>'Import élèves'!F169</f>
        <v>0</v>
      </c>
      <c r="D171" s="184">
        <f>'Import élèves'!H169</f>
        <v>0</v>
      </c>
      <c r="E171" s="184">
        <f>'Import élèves'!J169</f>
        <v>0</v>
      </c>
      <c r="F171" s="184">
        <f>'Import élèves'!K169</f>
        <v>0</v>
      </c>
      <c r="G171" s="185">
        <f>'Import élèves'!L169</f>
        <v>0</v>
      </c>
      <c r="H171" s="166">
        <v>168</v>
      </c>
      <c r="I171" s="193"/>
      <c r="J171" s="81"/>
      <c r="K171" s="97"/>
      <c r="L171" s="97"/>
      <c r="M171" s="98"/>
      <c r="N171" s="99"/>
      <c r="O171" s="100"/>
      <c r="P171" s="100"/>
      <c r="Q171" s="101"/>
      <c r="R171" s="309"/>
      <c r="S171" s="310"/>
      <c r="T171" s="310"/>
      <c r="U171" s="102"/>
      <c r="V171" s="103"/>
      <c r="W171" s="104"/>
      <c r="X171" s="104"/>
      <c r="Y171" s="105"/>
      <c r="Z171" s="311"/>
      <c r="AA171" s="312"/>
      <c r="AB171" s="312"/>
      <c r="AC171" s="106"/>
      <c r="AD171" s="107"/>
      <c r="AE171" s="108"/>
      <c r="AF171" s="108"/>
      <c r="AG171" s="109"/>
      <c r="AH171" s="110"/>
    </row>
    <row r="172" spans="2:34" ht="19.899999999999999" customHeight="1" x14ac:dyDescent="0.25">
      <c r="B172" s="182">
        <f>'Import élèves'!E170</f>
        <v>0</v>
      </c>
      <c r="C172" s="183">
        <f>'Import élèves'!F170</f>
        <v>0</v>
      </c>
      <c r="D172" s="184">
        <f>'Import élèves'!H170</f>
        <v>0</v>
      </c>
      <c r="E172" s="184">
        <f>'Import élèves'!J170</f>
        <v>0</v>
      </c>
      <c r="F172" s="184">
        <f>'Import élèves'!K170</f>
        <v>0</v>
      </c>
      <c r="G172" s="185">
        <f>'Import élèves'!L170</f>
        <v>0</v>
      </c>
      <c r="H172" s="181">
        <v>169</v>
      </c>
      <c r="I172" s="193"/>
      <c r="J172" s="81"/>
      <c r="K172" s="97"/>
      <c r="L172" s="97"/>
      <c r="M172" s="98"/>
      <c r="N172" s="99"/>
      <c r="O172" s="100"/>
      <c r="P172" s="100"/>
      <c r="Q172" s="101"/>
      <c r="R172" s="309"/>
      <c r="S172" s="310"/>
      <c r="T172" s="310"/>
      <c r="U172" s="102"/>
      <c r="V172" s="103"/>
      <c r="W172" s="104"/>
      <c r="X172" s="104"/>
      <c r="Y172" s="105"/>
      <c r="Z172" s="311"/>
      <c r="AA172" s="312"/>
      <c r="AB172" s="312"/>
      <c r="AC172" s="106"/>
      <c r="AD172" s="107"/>
      <c r="AE172" s="108"/>
      <c r="AF172" s="108"/>
      <c r="AG172" s="109"/>
      <c r="AH172" s="110"/>
    </row>
    <row r="173" spans="2:34" ht="19.899999999999999" customHeight="1" thickBot="1" x14ac:dyDescent="0.3">
      <c r="B173" s="187">
        <f>'Import élèves'!E171</f>
        <v>0</v>
      </c>
      <c r="C173" s="188">
        <f>'Import élèves'!F171</f>
        <v>0</v>
      </c>
      <c r="D173" s="189">
        <f>'Import élèves'!H171</f>
        <v>0</v>
      </c>
      <c r="E173" s="189">
        <f>'Import élèves'!J171</f>
        <v>0</v>
      </c>
      <c r="F173" s="189">
        <f>'Import élèves'!K171</f>
        <v>0</v>
      </c>
      <c r="G173" s="190">
        <f>'Import élèves'!L171</f>
        <v>0</v>
      </c>
      <c r="H173" s="166">
        <v>170</v>
      </c>
      <c r="I173" s="193"/>
      <c r="J173" s="111"/>
      <c r="K173" s="112"/>
      <c r="L173" s="112"/>
      <c r="M173" s="113"/>
      <c r="N173" s="114"/>
      <c r="O173" s="115"/>
      <c r="P173" s="115"/>
      <c r="Q173" s="116"/>
      <c r="R173" s="315"/>
      <c r="S173" s="316"/>
      <c r="T173" s="316"/>
      <c r="U173" s="117"/>
      <c r="V173" s="118"/>
      <c r="W173" s="119"/>
      <c r="X173" s="119"/>
      <c r="Y173" s="120"/>
      <c r="Z173" s="317"/>
      <c r="AA173" s="318"/>
      <c r="AB173" s="318"/>
      <c r="AC173" s="121"/>
      <c r="AD173" s="122"/>
      <c r="AE173" s="123"/>
      <c r="AF173" s="123"/>
      <c r="AG173" s="124"/>
      <c r="AH173" s="125"/>
    </row>
    <row r="174" spans="2:34" ht="19.899999999999999" customHeight="1" thickBot="1" x14ac:dyDescent="0.3">
      <c r="B174" s="177">
        <f>'Import élèves'!E172</f>
        <v>0</v>
      </c>
      <c r="C174" s="178">
        <f>'Import élèves'!F172</f>
        <v>0</v>
      </c>
      <c r="D174" s="179">
        <f>'Import élèves'!H172</f>
        <v>0</v>
      </c>
      <c r="E174" s="179">
        <f>'Import élèves'!J172</f>
        <v>0</v>
      </c>
      <c r="F174" s="179">
        <f>'Import élèves'!K172</f>
        <v>0</v>
      </c>
      <c r="G174" s="180">
        <f>'Import élèves'!L172</f>
        <v>0</v>
      </c>
      <c r="H174" s="166">
        <v>171</v>
      </c>
      <c r="I174" s="193"/>
      <c r="J174" s="82"/>
      <c r="K174" s="83"/>
      <c r="L174" s="83"/>
      <c r="M174" s="84"/>
      <c r="N174" s="85"/>
      <c r="O174" s="86"/>
      <c r="P174" s="86"/>
      <c r="Q174" s="87"/>
      <c r="R174" s="313"/>
      <c r="S174" s="314"/>
      <c r="T174" s="314"/>
      <c r="U174" s="88"/>
      <c r="V174" s="89"/>
      <c r="W174" s="90"/>
      <c r="X174" s="90"/>
      <c r="Y174" s="91"/>
      <c r="Z174" s="323"/>
      <c r="AA174" s="324"/>
      <c r="AB174" s="324"/>
      <c r="AC174" s="92"/>
      <c r="AD174" s="93"/>
      <c r="AE174" s="94"/>
      <c r="AF174" s="94"/>
      <c r="AG174" s="95"/>
      <c r="AH174" s="96"/>
    </row>
    <row r="175" spans="2:34" ht="19.899999999999999" customHeight="1" x14ac:dyDescent="0.25">
      <c r="B175" s="182">
        <f>'Import élèves'!E173</f>
        <v>0</v>
      </c>
      <c r="C175" s="183">
        <f>'Import élèves'!F173</f>
        <v>0</v>
      </c>
      <c r="D175" s="184">
        <f>'Import élèves'!H173</f>
        <v>0</v>
      </c>
      <c r="E175" s="184">
        <f>'Import élèves'!J173</f>
        <v>0</v>
      </c>
      <c r="F175" s="184">
        <f>'Import élèves'!K173</f>
        <v>0</v>
      </c>
      <c r="G175" s="185">
        <f>'Import élèves'!L173</f>
        <v>0</v>
      </c>
      <c r="H175" s="181">
        <v>172</v>
      </c>
      <c r="I175" s="193"/>
      <c r="J175" s="81"/>
      <c r="K175" s="97"/>
      <c r="L175" s="97"/>
      <c r="M175" s="98"/>
      <c r="N175" s="99"/>
      <c r="O175" s="100"/>
      <c r="P175" s="100"/>
      <c r="Q175" s="101"/>
      <c r="R175" s="309"/>
      <c r="S175" s="310"/>
      <c r="T175" s="310"/>
      <c r="U175" s="102"/>
      <c r="V175" s="103"/>
      <c r="W175" s="104"/>
      <c r="X175" s="104"/>
      <c r="Y175" s="105"/>
      <c r="Z175" s="311"/>
      <c r="AA175" s="312"/>
      <c r="AB175" s="312"/>
      <c r="AC175" s="106"/>
      <c r="AD175" s="107"/>
      <c r="AE175" s="108"/>
      <c r="AF175" s="108"/>
      <c r="AG175" s="109"/>
      <c r="AH175" s="110"/>
    </row>
    <row r="176" spans="2:34" ht="19.899999999999999" customHeight="1" x14ac:dyDescent="0.25">
      <c r="B176" s="182">
        <f>'Import élèves'!E174</f>
        <v>0</v>
      </c>
      <c r="C176" s="183">
        <f>'Import élèves'!F174</f>
        <v>0</v>
      </c>
      <c r="D176" s="184">
        <f>'Import élèves'!H174</f>
        <v>0</v>
      </c>
      <c r="E176" s="184">
        <f>'Import élèves'!J174</f>
        <v>0</v>
      </c>
      <c r="F176" s="184">
        <f>'Import élèves'!K174</f>
        <v>0</v>
      </c>
      <c r="G176" s="185">
        <f>'Import élèves'!L174</f>
        <v>0</v>
      </c>
      <c r="H176" s="166">
        <v>173</v>
      </c>
      <c r="I176" s="193"/>
      <c r="J176" s="81"/>
      <c r="K176" s="97"/>
      <c r="L176" s="97"/>
      <c r="M176" s="98"/>
      <c r="N176" s="99"/>
      <c r="O176" s="100"/>
      <c r="P176" s="100"/>
      <c r="Q176" s="101"/>
      <c r="R176" s="309"/>
      <c r="S176" s="310"/>
      <c r="T176" s="310"/>
      <c r="U176" s="102"/>
      <c r="V176" s="103"/>
      <c r="W176" s="104"/>
      <c r="X176" s="104"/>
      <c r="Y176" s="105"/>
      <c r="Z176" s="311"/>
      <c r="AA176" s="312"/>
      <c r="AB176" s="312"/>
      <c r="AC176" s="106"/>
      <c r="AD176" s="107"/>
      <c r="AE176" s="108"/>
      <c r="AF176" s="108"/>
      <c r="AG176" s="109"/>
      <c r="AH176" s="110"/>
    </row>
    <row r="177" spans="2:34" ht="19.899999999999999" customHeight="1" thickBot="1" x14ac:dyDescent="0.3">
      <c r="B177" s="182">
        <f>'Import élèves'!E175</f>
        <v>0</v>
      </c>
      <c r="C177" s="183">
        <f>'Import élèves'!F175</f>
        <v>0</v>
      </c>
      <c r="D177" s="184">
        <f>'Import élèves'!H175</f>
        <v>0</v>
      </c>
      <c r="E177" s="184">
        <f>'Import élèves'!J175</f>
        <v>0</v>
      </c>
      <c r="F177" s="184">
        <f>'Import élèves'!K175</f>
        <v>0</v>
      </c>
      <c r="G177" s="185">
        <f>'Import élèves'!L175</f>
        <v>0</v>
      </c>
      <c r="H177" s="166">
        <v>174</v>
      </c>
      <c r="I177" s="193"/>
      <c r="J177" s="81"/>
      <c r="K177" s="97"/>
      <c r="L177" s="97"/>
      <c r="M177" s="98"/>
      <c r="N177" s="99"/>
      <c r="O177" s="100"/>
      <c r="P177" s="100"/>
      <c r="Q177" s="101"/>
      <c r="R177" s="309"/>
      <c r="S177" s="310"/>
      <c r="T177" s="310"/>
      <c r="U177" s="102"/>
      <c r="V177" s="103"/>
      <c r="W177" s="104"/>
      <c r="X177" s="104"/>
      <c r="Y177" s="105"/>
      <c r="Z177" s="311"/>
      <c r="AA177" s="312"/>
      <c r="AB177" s="312"/>
      <c r="AC177" s="106"/>
      <c r="AD177" s="107"/>
      <c r="AE177" s="108"/>
      <c r="AF177" s="108"/>
      <c r="AG177" s="109"/>
      <c r="AH177" s="110"/>
    </row>
    <row r="178" spans="2:34" ht="19.899999999999999" customHeight="1" thickBot="1" x14ac:dyDescent="0.3">
      <c r="B178" s="187">
        <f>'Import élèves'!E176</f>
        <v>0</v>
      </c>
      <c r="C178" s="188">
        <f>'Import élèves'!F176</f>
        <v>0</v>
      </c>
      <c r="D178" s="189">
        <f>'Import élèves'!H176</f>
        <v>0</v>
      </c>
      <c r="E178" s="189">
        <f>'Import élèves'!J176</f>
        <v>0</v>
      </c>
      <c r="F178" s="189">
        <f>'Import élèves'!K176</f>
        <v>0</v>
      </c>
      <c r="G178" s="190">
        <f>'Import élèves'!L176</f>
        <v>0</v>
      </c>
      <c r="H178" s="181">
        <v>175</v>
      </c>
      <c r="I178" s="193"/>
      <c r="J178" s="111"/>
      <c r="K178" s="112"/>
      <c r="L178" s="112"/>
      <c r="M178" s="113"/>
      <c r="N178" s="114"/>
      <c r="O178" s="115"/>
      <c r="P178" s="115"/>
      <c r="Q178" s="116"/>
      <c r="R178" s="315"/>
      <c r="S178" s="316"/>
      <c r="T178" s="316"/>
      <c r="U178" s="117"/>
      <c r="V178" s="118"/>
      <c r="W178" s="119"/>
      <c r="X178" s="119"/>
      <c r="Y178" s="120"/>
      <c r="Z178" s="317"/>
      <c r="AA178" s="318"/>
      <c r="AB178" s="318"/>
      <c r="AC178" s="121"/>
      <c r="AD178" s="122"/>
      <c r="AE178" s="123"/>
      <c r="AF178" s="123"/>
      <c r="AG178" s="124"/>
      <c r="AH178" s="125"/>
    </row>
    <row r="179" spans="2:34" ht="19.899999999999999" customHeight="1" x14ac:dyDescent="0.25">
      <c r="B179" s="177">
        <f>'Import élèves'!E177</f>
        <v>0</v>
      </c>
      <c r="C179" s="178">
        <f>'Import élèves'!F177</f>
        <v>0</v>
      </c>
      <c r="D179" s="179">
        <f>'Import élèves'!H177</f>
        <v>0</v>
      </c>
      <c r="E179" s="179">
        <f>'Import élèves'!J177</f>
        <v>0</v>
      </c>
      <c r="F179" s="179">
        <f>'Import élèves'!K177</f>
        <v>0</v>
      </c>
      <c r="G179" s="180">
        <f>'Import élèves'!L177</f>
        <v>0</v>
      </c>
      <c r="H179" s="166">
        <v>176</v>
      </c>
      <c r="I179" s="193"/>
      <c r="J179" s="82"/>
      <c r="K179" s="83"/>
      <c r="L179" s="83"/>
      <c r="M179" s="84"/>
      <c r="N179" s="85"/>
      <c r="O179" s="86"/>
      <c r="P179" s="86"/>
      <c r="Q179" s="87"/>
      <c r="R179" s="313"/>
      <c r="S179" s="314"/>
      <c r="T179" s="314"/>
      <c r="U179" s="88"/>
      <c r="V179" s="89"/>
      <c r="W179" s="90"/>
      <c r="X179" s="90"/>
      <c r="Y179" s="91"/>
      <c r="Z179" s="323"/>
      <c r="AA179" s="324"/>
      <c r="AB179" s="324"/>
      <c r="AC179" s="92"/>
      <c r="AD179" s="93"/>
      <c r="AE179" s="94"/>
      <c r="AF179" s="94"/>
      <c r="AG179" s="95"/>
      <c r="AH179" s="96"/>
    </row>
    <row r="180" spans="2:34" ht="19.899999999999999" customHeight="1" thickBot="1" x14ac:dyDescent="0.3">
      <c r="B180" s="182">
        <f>'Import élèves'!E178</f>
        <v>0</v>
      </c>
      <c r="C180" s="183">
        <f>'Import élèves'!F178</f>
        <v>0</v>
      </c>
      <c r="D180" s="184">
        <f>'Import élèves'!H178</f>
        <v>0</v>
      </c>
      <c r="E180" s="184">
        <f>'Import élèves'!J178</f>
        <v>0</v>
      </c>
      <c r="F180" s="184">
        <f>'Import élèves'!K178</f>
        <v>0</v>
      </c>
      <c r="G180" s="185">
        <f>'Import élèves'!L178</f>
        <v>0</v>
      </c>
      <c r="H180" s="166">
        <v>177</v>
      </c>
      <c r="I180" s="193"/>
      <c r="J180" s="81"/>
      <c r="K180" s="97"/>
      <c r="L180" s="97"/>
      <c r="M180" s="98"/>
      <c r="N180" s="99"/>
      <c r="O180" s="100"/>
      <c r="P180" s="100"/>
      <c r="Q180" s="101"/>
      <c r="R180" s="309"/>
      <c r="S180" s="310"/>
      <c r="T180" s="310"/>
      <c r="U180" s="102"/>
      <c r="V180" s="103"/>
      <c r="W180" s="104"/>
      <c r="X180" s="104"/>
      <c r="Y180" s="105"/>
      <c r="Z180" s="311"/>
      <c r="AA180" s="312"/>
      <c r="AB180" s="312"/>
      <c r="AC180" s="106"/>
      <c r="AD180" s="107"/>
      <c r="AE180" s="108"/>
      <c r="AF180" s="108"/>
      <c r="AG180" s="109"/>
      <c r="AH180" s="110"/>
    </row>
    <row r="181" spans="2:34" ht="19.899999999999999" customHeight="1" x14ac:dyDescent="0.25">
      <c r="B181" s="182">
        <f>'Import élèves'!E179</f>
        <v>0</v>
      </c>
      <c r="C181" s="183">
        <f>'Import élèves'!F179</f>
        <v>0</v>
      </c>
      <c r="D181" s="184">
        <f>'Import élèves'!H179</f>
        <v>0</v>
      </c>
      <c r="E181" s="184">
        <f>'Import élèves'!J179</f>
        <v>0</v>
      </c>
      <c r="F181" s="184">
        <f>'Import élèves'!K179</f>
        <v>0</v>
      </c>
      <c r="G181" s="185">
        <f>'Import élèves'!L179</f>
        <v>0</v>
      </c>
      <c r="H181" s="181">
        <v>178</v>
      </c>
      <c r="I181" s="193"/>
      <c r="J181" s="81"/>
      <c r="K181" s="97"/>
      <c r="L181" s="97"/>
      <c r="M181" s="98"/>
      <c r="N181" s="99"/>
      <c r="O181" s="100"/>
      <c r="P181" s="100"/>
      <c r="Q181" s="101"/>
      <c r="R181" s="309"/>
      <c r="S181" s="310"/>
      <c r="T181" s="310"/>
      <c r="U181" s="102"/>
      <c r="V181" s="103"/>
      <c r="W181" s="104"/>
      <c r="X181" s="104"/>
      <c r="Y181" s="105"/>
      <c r="Z181" s="311"/>
      <c r="AA181" s="312"/>
      <c r="AB181" s="312"/>
      <c r="AC181" s="106"/>
      <c r="AD181" s="107"/>
      <c r="AE181" s="108"/>
      <c r="AF181" s="108"/>
      <c r="AG181" s="109"/>
      <c r="AH181" s="110"/>
    </row>
    <row r="182" spans="2:34" ht="19.899999999999999" customHeight="1" x14ac:dyDescent="0.25">
      <c r="B182" s="182">
        <f>'Import élèves'!E180</f>
        <v>0</v>
      </c>
      <c r="C182" s="183">
        <f>'Import élèves'!F180</f>
        <v>0</v>
      </c>
      <c r="D182" s="184">
        <f>'Import élèves'!H180</f>
        <v>0</v>
      </c>
      <c r="E182" s="184">
        <f>'Import élèves'!J180</f>
        <v>0</v>
      </c>
      <c r="F182" s="184">
        <f>'Import élèves'!K180</f>
        <v>0</v>
      </c>
      <c r="G182" s="185">
        <f>'Import élèves'!L180</f>
        <v>0</v>
      </c>
      <c r="H182" s="166">
        <v>179</v>
      </c>
      <c r="I182" s="193"/>
      <c r="J182" s="81"/>
      <c r="K182" s="97"/>
      <c r="L182" s="97"/>
      <c r="M182" s="98"/>
      <c r="N182" s="99"/>
      <c r="O182" s="100"/>
      <c r="P182" s="100"/>
      <c r="Q182" s="101"/>
      <c r="R182" s="309"/>
      <c r="S182" s="310"/>
      <c r="T182" s="310"/>
      <c r="U182" s="102"/>
      <c r="V182" s="103"/>
      <c r="W182" s="104"/>
      <c r="X182" s="104"/>
      <c r="Y182" s="105"/>
      <c r="Z182" s="311"/>
      <c r="AA182" s="312"/>
      <c r="AB182" s="312"/>
      <c r="AC182" s="106"/>
      <c r="AD182" s="107"/>
      <c r="AE182" s="108"/>
      <c r="AF182" s="108"/>
      <c r="AG182" s="109"/>
      <c r="AH182" s="110"/>
    </row>
    <row r="183" spans="2:34" ht="19.899999999999999" customHeight="1" thickBot="1" x14ac:dyDescent="0.3">
      <c r="B183" s="187">
        <f>'Import élèves'!E181</f>
        <v>0</v>
      </c>
      <c r="C183" s="188">
        <f>'Import élèves'!F181</f>
        <v>0</v>
      </c>
      <c r="D183" s="189">
        <f>'Import élèves'!H181</f>
        <v>0</v>
      </c>
      <c r="E183" s="189">
        <f>'Import élèves'!J181</f>
        <v>0</v>
      </c>
      <c r="F183" s="189">
        <f>'Import élèves'!K181</f>
        <v>0</v>
      </c>
      <c r="G183" s="190">
        <f>'Import élèves'!L181</f>
        <v>0</v>
      </c>
      <c r="H183" s="166">
        <v>180</v>
      </c>
      <c r="I183" s="193"/>
      <c r="J183" s="111"/>
      <c r="K183" s="112"/>
      <c r="L183" s="112"/>
      <c r="M183" s="113"/>
      <c r="N183" s="114"/>
      <c r="O183" s="115"/>
      <c r="P183" s="115"/>
      <c r="Q183" s="116"/>
      <c r="R183" s="315"/>
      <c r="S183" s="316"/>
      <c r="T183" s="316"/>
      <c r="U183" s="117"/>
      <c r="V183" s="118"/>
      <c r="W183" s="119"/>
      <c r="X183" s="119"/>
      <c r="Y183" s="120"/>
      <c r="Z183" s="317"/>
      <c r="AA183" s="318"/>
      <c r="AB183" s="318"/>
      <c r="AC183" s="121"/>
      <c r="AD183" s="122"/>
      <c r="AE183" s="123"/>
      <c r="AF183" s="123"/>
      <c r="AG183" s="124"/>
      <c r="AH183" s="125"/>
    </row>
    <row r="184" spans="2:34" ht="19.899999999999999" customHeight="1" x14ac:dyDescent="0.25">
      <c r="B184" s="177">
        <f>'Import élèves'!E182</f>
        <v>0</v>
      </c>
      <c r="C184" s="178">
        <f>'Import élèves'!F182</f>
        <v>0</v>
      </c>
      <c r="D184" s="179">
        <f>'Import élèves'!H182</f>
        <v>0</v>
      </c>
      <c r="E184" s="179">
        <f>'Import élèves'!J182</f>
        <v>0</v>
      </c>
      <c r="F184" s="179">
        <f>'Import élèves'!K182</f>
        <v>0</v>
      </c>
      <c r="G184" s="180">
        <f>'Import élèves'!L182</f>
        <v>0</v>
      </c>
      <c r="H184" s="181">
        <v>181</v>
      </c>
      <c r="I184" s="193"/>
      <c r="J184" s="82"/>
      <c r="K184" s="83"/>
      <c r="L184" s="83"/>
      <c r="M184" s="84"/>
      <c r="N184" s="85"/>
      <c r="O184" s="86"/>
      <c r="P184" s="86"/>
      <c r="Q184" s="87"/>
      <c r="R184" s="313"/>
      <c r="S184" s="314"/>
      <c r="T184" s="314"/>
      <c r="U184" s="88"/>
      <c r="V184" s="89"/>
      <c r="W184" s="90"/>
      <c r="X184" s="90"/>
      <c r="Y184" s="91"/>
      <c r="Z184" s="323"/>
      <c r="AA184" s="324"/>
      <c r="AB184" s="324"/>
      <c r="AC184" s="92"/>
      <c r="AD184" s="93"/>
      <c r="AE184" s="94"/>
      <c r="AF184" s="94"/>
      <c r="AG184" s="95"/>
      <c r="AH184" s="96"/>
    </row>
    <row r="185" spans="2:34" ht="19.899999999999999" customHeight="1" x14ac:dyDescent="0.25">
      <c r="B185" s="182">
        <f>'Import élèves'!E183</f>
        <v>0</v>
      </c>
      <c r="C185" s="183">
        <f>'Import élèves'!F183</f>
        <v>0</v>
      </c>
      <c r="D185" s="184">
        <f>'Import élèves'!H183</f>
        <v>0</v>
      </c>
      <c r="E185" s="184">
        <f>'Import élèves'!J183</f>
        <v>0</v>
      </c>
      <c r="F185" s="184">
        <f>'Import élèves'!K183</f>
        <v>0</v>
      </c>
      <c r="G185" s="185">
        <f>'Import élèves'!L183</f>
        <v>0</v>
      </c>
      <c r="H185" s="166">
        <v>182</v>
      </c>
      <c r="I185" s="193"/>
      <c r="J185" s="81"/>
      <c r="K185" s="97"/>
      <c r="L185" s="97"/>
      <c r="M185" s="98"/>
      <c r="N185" s="99"/>
      <c r="O185" s="100"/>
      <c r="P185" s="100"/>
      <c r="Q185" s="101"/>
      <c r="R185" s="309"/>
      <c r="S185" s="310"/>
      <c r="T185" s="310"/>
      <c r="U185" s="102"/>
      <c r="V185" s="103"/>
      <c r="W185" s="104"/>
      <c r="X185" s="104"/>
      <c r="Y185" s="105"/>
      <c r="Z185" s="311"/>
      <c r="AA185" s="312"/>
      <c r="AB185" s="312"/>
      <c r="AC185" s="106"/>
      <c r="AD185" s="107"/>
      <c r="AE185" s="108"/>
      <c r="AF185" s="108"/>
      <c r="AG185" s="109"/>
      <c r="AH185" s="110"/>
    </row>
    <row r="186" spans="2:34" ht="19.899999999999999" customHeight="1" thickBot="1" x14ac:dyDescent="0.3">
      <c r="B186" s="182">
        <f>'Import élèves'!E184</f>
        <v>0</v>
      </c>
      <c r="C186" s="183">
        <f>'Import élèves'!F184</f>
        <v>0</v>
      </c>
      <c r="D186" s="184">
        <f>'Import élèves'!H184</f>
        <v>0</v>
      </c>
      <c r="E186" s="184">
        <f>'Import élèves'!J184</f>
        <v>0</v>
      </c>
      <c r="F186" s="184">
        <f>'Import élèves'!K184</f>
        <v>0</v>
      </c>
      <c r="G186" s="185">
        <f>'Import élèves'!L184</f>
        <v>0</v>
      </c>
      <c r="H186" s="166">
        <v>183</v>
      </c>
      <c r="I186" s="193"/>
      <c r="J186" s="81"/>
      <c r="K186" s="97"/>
      <c r="L186" s="97"/>
      <c r="M186" s="98"/>
      <c r="N186" s="99"/>
      <c r="O186" s="100"/>
      <c r="P186" s="100"/>
      <c r="Q186" s="101"/>
      <c r="R186" s="309"/>
      <c r="S186" s="310"/>
      <c r="T186" s="310"/>
      <c r="U186" s="102"/>
      <c r="V186" s="103"/>
      <c r="W186" s="104"/>
      <c r="X186" s="104"/>
      <c r="Y186" s="105"/>
      <c r="Z186" s="311"/>
      <c r="AA186" s="312"/>
      <c r="AB186" s="312"/>
      <c r="AC186" s="106"/>
      <c r="AD186" s="107"/>
      <c r="AE186" s="108"/>
      <c r="AF186" s="108"/>
      <c r="AG186" s="109"/>
      <c r="AH186" s="110"/>
    </row>
    <row r="187" spans="2:34" ht="19.899999999999999" customHeight="1" x14ac:dyDescent="0.25">
      <c r="B187" s="182">
        <f>'Import élèves'!E185</f>
        <v>0</v>
      </c>
      <c r="C187" s="183">
        <f>'Import élèves'!F185</f>
        <v>0</v>
      </c>
      <c r="D187" s="184">
        <f>'Import élèves'!H185</f>
        <v>0</v>
      </c>
      <c r="E187" s="184">
        <f>'Import élèves'!J185</f>
        <v>0</v>
      </c>
      <c r="F187" s="184">
        <f>'Import élèves'!K185</f>
        <v>0</v>
      </c>
      <c r="G187" s="185">
        <f>'Import élèves'!L185</f>
        <v>0</v>
      </c>
      <c r="H187" s="181">
        <v>184</v>
      </c>
      <c r="I187" s="193"/>
      <c r="J187" s="81"/>
      <c r="K187" s="97"/>
      <c r="L187" s="97"/>
      <c r="M187" s="98"/>
      <c r="N187" s="99"/>
      <c r="O187" s="100"/>
      <c r="P187" s="100"/>
      <c r="Q187" s="101"/>
      <c r="R187" s="309"/>
      <c r="S187" s="310"/>
      <c r="T187" s="310"/>
      <c r="U187" s="102"/>
      <c r="V187" s="103"/>
      <c r="W187" s="104"/>
      <c r="X187" s="104"/>
      <c r="Y187" s="105"/>
      <c r="Z187" s="311"/>
      <c r="AA187" s="312"/>
      <c r="AB187" s="312"/>
      <c r="AC187" s="106"/>
      <c r="AD187" s="107"/>
      <c r="AE187" s="108"/>
      <c r="AF187" s="108"/>
      <c r="AG187" s="109"/>
      <c r="AH187" s="110"/>
    </row>
    <row r="188" spans="2:34" ht="19.899999999999999" customHeight="1" thickBot="1" x14ac:dyDescent="0.3">
      <c r="B188" s="187">
        <f>'Import élèves'!E186</f>
        <v>0</v>
      </c>
      <c r="C188" s="188">
        <f>'Import élèves'!F186</f>
        <v>0</v>
      </c>
      <c r="D188" s="189">
        <f>'Import élèves'!H186</f>
        <v>0</v>
      </c>
      <c r="E188" s="189">
        <f>'Import élèves'!J186</f>
        <v>0</v>
      </c>
      <c r="F188" s="189">
        <f>'Import élèves'!K186</f>
        <v>0</v>
      </c>
      <c r="G188" s="190">
        <f>'Import élèves'!L186</f>
        <v>0</v>
      </c>
      <c r="H188" s="166">
        <v>185</v>
      </c>
      <c r="I188" s="193"/>
      <c r="J188" s="111"/>
      <c r="K188" s="112"/>
      <c r="L188" s="112"/>
      <c r="M188" s="113"/>
      <c r="N188" s="114"/>
      <c r="O188" s="115"/>
      <c r="P188" s="115"/>
      <c r="Q188" s="116"/>
      <c r="R188" s="315"/>
      <c r="S188" s="316"/>
      <c r="T188" s="316"/>
      <c r="U188" s="117"/>
      <c r="V188" s="118"/>
      <c r="W188" s="119"/>
      <c r="X188" s="119"/>
      <c r="Y188" s="120"/>
      <c r="Z188" s="317"/>
      <c r="AA188" s="318"/>
      <c r="AB188" s="318"/>
      <c r="AC188" s="121"/>
      <c r="AD188" s="122"/>
      <c r="AE188" s="123"/>
      <c r="AF188" s="123"/>
      <c r="AG188" s="124"/>
      <c r="AH188" s="125"/>
    </row>
    <row r="189" spans="2:34" ht="19.899999999999999" customHeight="1" thickBot="1" x14ac:dyDescent="0.3">
      <c r="B189" s="177">
        <f>'Import élèves'!E187</f>
        <v>0</v>
      </c>
      <c r="C189" s="178">
        <f>'Import élèves'!F187</f>
        <v>0</v>
      </c>
      <c r="D189" s="179">
        <f>'Import élèves'!H187</f>
        <v>0</v>
      </c>
      <c r="E189" s="179">
        <f>'Import élèves'!J187</f>
        <v>0</v>
      </c>
      <c r="F189" s="179">
        <f>'Import élèves'!K187</f>
        <v>0</v>
      </c>
      <c r="G189" s="180">
        <f>'Import élèves'!L187</f>
        <v>0</v>
      </c>
      <c r="H189" s="166">
        <v>186</v>
      </c>
      <c r="I189" s="193"/>
      <c r="J189" s="82"/>
      <c r="K189" s="83"/>
      <c r="L189" s="83"/>
      <c r="M189" s="84"/>
      <c r="N189" s="85"/>
      <c r="O189" s="86"/>
      <c r="P189" s="86"/>
      <c r="Q189" s="87"/>
      <c r="R189" s="313"/>
      <c r="S189" s="314"/>
      <c r="T189" s="314"/>
      <c r="U189" s="88"/>
      <c r="V189" s="89"/>
      <c r="W189" s="90"/>
      <c r="X189" s="90"/>
      <c r="Y189" s="91"/>
      <c r="Z189" s="323"/>
      <c r="AA189" s="324"/>
      <c r="AB189" s="324"/>
      <c r="AC189" s="92"/>
      <c r="AD189" s="93"/>
      <c r="AE189" s="94"/>
      <c r="AF189" s="94"/>
      <c r="AG189" s="95"/>
      <c r="AH189" s="96"/>
    </row>
    <row r="190" spans="2:34" ht="19.899999999999999" customHeight="1" x14ac:dyDescent="0.25">
      <c r="B190" s="182">
        <f>'Import élèves'!E188</f>
        <v>0</v>
      </c>
      <c r="C190" s="183">
        <f>'Import élèves'!F188</f>
        <v>0</v>
      </c>
      <c r="D190" s="184">
        <f>'Import élèves'!H188</f>
        <v>0</v>
      </c>
      <c r="E190" s="184">
        <f>'Import élèves'!J188</f>
        <v>0</v>
      </c>
      <c r="F190" s="184">
        <f>'Import élèves'!K188</f>
        <v>0</v>
      </c>
      <c r="G190" s="185">
        <f>'Import élèves'!L188</f>
        <v>0</v>
      </c>
      <c r="H190" s="181">
        <v>187</v>
      </c>
      <c r="I190" s="193"/>
      <c r="J190" s="81"/>
      <c r="K190" s="97"/>
      <c r="L190" s="97"/>
      <c r="M190" s="98"/>
      <c r="N190" s="99"/>
      <c r="O190" s="100"/>
      <c r="P190" s="100"/>
      <c r="Q190" s="101"/>
      <c r="R190" s="309"/>
      <c r="S190" s="310"/>
      <c r="T190" s="310"/>
      <c r="U190" s="102"/>
      <c r="V190" s="103"/>
      <c r="W190" s="104"/>
      <c r="X190" s="104"/>
      <c r="Y190" s="105"/>
      <c r="Z190" s="311"/>
      <c r="AA190" s="312"/>
      <c r="AB190" s="312"/>
      <c r="AC190" s="106"/>
      <c r="AD190" s="107"/>
      <c r="AE190" s="108"/>
      <c r="AF190" s="108"/>
      <c r="AG190" s="109"/>
      <c r="AH190" s="110"/>
    </row>
    <row r="191" spans="2:34" ht="19.899999999999999" customHeight="1" x14ac:dyDescent="0.25">
      <c r="B191" s="182">
        <f>'Import élèves'!E189</f>
        <v>0</v>
      </c>
      <c r="C191" s="183">
        <f>'Import élèves'!F189</f>
        <v>0</v>
      </c>
      <c r="D191" s="184">
        <f>'Import élèves'!H189</f>
        <v>0</v>
      </c>
      <c r="E191" s="184">
        <f>'Import élèves'!J189</f>
        <v>0</v>
      </c>
      <c r="F191" s="184">
        <f>'Import élèves'!K189</f>
        <v>0</v>
      </c>
      <c r="G191" s="185">
        <f>'Import élèves'!L189</f>
        <v>0</v>
      </c>
      <c r="H191" s="166">
        <v>188</v>
      </c>
      <c r="I191" s="193"/>
      <c r="J191" s="81"/>
      <c r="K191" s="97"/>
      <c r="L191" s="97"/>
      <c r="M191" s="98"/>
      <c r="N191" s="99"/>
      <c r="O191" s="100"/>
      <c r="P191" s="100"/>
      <c r="Q191" s="101"/>
      <c r="R191" s="309"/>
      <c r="S191" s="310"/>
      <c r="T191" s="310"/>
      <c r="U191" s="102"/>
      <c r="V191" s="103"/>
      <c r="W191" s="104"/>
      <c r="X191" s="104"/>
      <c r="Y191" s="105"/>
      <c r="Z191" s="311"/>
      <c r="AA191" s="312"/>
      <c r="AB191" s="312"/>
      <c r="AC191" s="106"/>
      <c r="AD191" s="107"/>
      <c r="AE191" s="108"/>
      <c r="AF191" s="108"/>
      <c r="AG191" s="109"/>
      <c r="AH191" s="110"/>
    </row>
    <row r="192" spans="2:34" ht="19.899999999999999" customHeight="1" thickBot="1" x14ac:dyDescent="0.3">
      <c r="B192" s="182">
        <f>'Import élèves'!E190</f>
        <v>0</v>
      </c>
      <c r="C192" s="183">
        <f>'Import élèves'!F190</f>
        <v>0</v>
      </c>
      <c r="D192" s="184">
        <f>'Import élèves'!H190</f>
        <v>0</v>
      </c>
      <c r="E192" s="184">
        <f>'Import élèves'!J190</f>
        <v>0</v>
      </c>
      <c r="F192" s="184">
        <f>'Import élèves'!K190</f>
        <v>0</v>
      </c>
      <c r="G192" s="185">
        <f>'Import élèves'!L190</f>
        <v>0</v>
      </c>
      <c r="H192" s="166">
        <v>189</v>
      </c>
      <c r="I192" s="193"/>
      <c r="J192" s="81"/>
      <c r="K192" s="97"/>
      <c r="L192" s="97"/>
      <c r="M192" s="98"/>
      <c r="N192" s="99"/>
      <c r="O192" s="100"/>
      <c r="P192" s="100"/>
      <c r="Q192" s="101"/>
      <c r="R192" s="309"/>
      <c r="S192" s="310"/>
      <c r="T192" s="310"/>
      <c r="U192" s="102"/>
      <c r="V192" s="103"/>
      <c r="W192" s="104"/>
      <c r="X192" s="104"/>
      <c r="Y192" s="105"/>
      <c r="Z192" s="311"/>
      <c r="AA192" s="312"/>
      <c r="AB192" s="312"/>
      <c r="AC192" s="106"/>
      <c r="AD192" s="107"/>
      <c r="AE192" s="108"/>
      <c r="AF192" s="108"/>
      <c r="AG192" s="109"/>
      <c r="AH192" s="110"/>
    </row>
    <row r="193" spans="2:34" ht="19.899999999999999" customHeight="1" thickBot="1" x14ac:dyDescent="0.3">
      <c r="B193" s="187">
        <f>'Import élèves'!E191</f>
        <v>0</v>
      </c>
      <c r="C193" s="188">
        <f>'Import élèves'!F191</f>
        <v>0</v>
      </c>
      <c r="D193" s="189">
        <f>'Import élèves'!H191</f>
        <v>0</v>
      </c>
      <c r="E193" s="189">
        <f>'Import élèves'!J191</f>
        <v>0</v>
      </c>
      <c r="F193" s="189">
        <f>'Import élèves'!K191</f>
        <v>0</v>
      </c>
      <c r="G193" s="190">
        <f>'Import élèves'!L191</f>
        <v>0</v>
      </c>
      <c r="H193" s="181">
        <v>190</v>
      </c>
      <c r="I193" s="193"/>
      <c r="J193" s="111"/>
      <c r="K193" s="112"/>
      <c r="L193" s="112"/>
      <c r="M193" s="113"/>
      <c r="N193" s="114"/>
      <c r="O193" s="115"/>
      <c r="P193" s="115"/>
      <c r="Q193" s="116"/>
      <c r="R193" s="315"/>
      <c r="S193" s="316"/>
      <c r="T193" s="316"/>
      <c r="U193" s="117"/>
      <c r="V193" s="118"/>
      <c r="W193" s="119"/>
      <c r="X193" s="119"/>
      <c r="Y193" s="120"/>
      <c r="Z193" s="317"/>
      <c r="AA193" s="318"/>
      <c r="AB193" s="318"/>
      <c r="AC193" s="121"/>
      <c r="AD193" s="122"/>
      <c r="AE193" s="123"/>
      <c r="AF193" s="123"/>
      <c r="AG193" s="124"/>
      <c r="AH193" s="125"/>
    </row>
    <row r="194" spans="2:34" ht="19.899999999999999" customHeight="1" x14ac:dyDescent="0.25">
      <c r="B194" s="177">
        <f>'Import élèves'!E192</f>
        <v>0</v>
      </c>
      <c r="C194" s="178">
        <f>'Import élèves'!F192</f>
        <v>0</v>
      </c>
      <c r="D194" s="179">
        <f>'Import élèves'!H192</f>
        <v>0</v>
      </c>
      <c r="E194" s="179">
        <f>'Import élèves'!J192</f>
        <v>0</v>
      </c>
      <c r="F194" s="179">
        <f>'Import élèves'!K192</f>
        <v>0</v>
      </c>
      <c r="G194" s="180">
        <f>'Import élèves'!L192</f>
        <v>0</v>
      </c>
      <c r="H194" s="166">
        <v>191</v>
      </c>
      <c r="I194" s="193"/>
      <c r="J194" s="82"/>
      <c r="K194" s="83"/>
      <c r="L194" s="83"/>
      <c r="M194" s="84"/>
      <c r="N194" s="85"/>
      <c r="O194" s="86"/>
      <c r="P194" s="86"/>
      <c r="Q194" s="87"/>
      <c r="R194" s="313"/>
      <c r="S194" s="314"/>
      <c r="T194" s="314"/>
      <c r="U194" s="88"/>
      <c r="V194" s="89"/>
      <c r="W194" s="90"/>
      <c r="X194" s="90"/>
      <c r="Y194" s="91"/>
      <c r="Z194" s="323"/>
      <c r="AA194" s="324"/>
      <c r="AB194" s="324"/>
      <c r="AC194" s="92"/>
      <c r="AD194" s="93"/>
      <c r="AE194" s="94"/>
      <c r="AF194" s="94"/>
      <c r="AG194" s="95"/>
      <c r="AH194" s="96"/>
    </row>
    <row r="195" spans="2:34" ht="19.899999999999999" customHeight="1" thickBot="1" x14ac:dyDescent="0.3">
      <c r="B195" s="182">
        <f>'Import élèves'!E193</f>
        <v>0</v>
      </c>
      <c r="C195" s="183">
        <f>'Import élèves'!F193</f>
        <v>0</v>
      </c>
      <c r="D195" s="184">
        <f>'Import élèves'!H193</f>
        <v>0</v>
      </c>
      <c r="E195" s="184">
        <f>'Import élèves'!J193</f>
        <v>0</v>
      </c>
      <c r="F195" s="184">
        <f>'Import élèves'!K193</f>
        <v>0</v>
      </c>
      <c r="G195" s="185">
        <f>'Import élèves'!L193</f>
        <v>0</v>
      </c>
      <c r="H195" s="166">
        <v>192</v>
      </c>
      <c r="I195" s="193"/>
      <c r="J195" s="81"/>
      <c r="K195" s="97"/>
      <c r="L195" s="97"/>
      <c r="M195" s="98"/>
      <c r="N195" s="99"/>
      <c r="O195" s="100"/>
      <c r="P195" s="100"/>
      <c r="Q195" s="101"/>
      <c r="R195" s="309"/>
      <c r="S195" s="310"/>
      <c r="T195" s="310"/>
      <c r="U195" s="102"/>
      <c r="V195" s="103"/>
      <c r="W195" s="104"/>
      <c r="X195" s="104"/>
      <c r="Y195" s="105"/>
      <c r="Z195" s="311"/>
      <c r="AA195" s="312"/>
      <c r="AB195" s="312"/>
      <c r="AC195" s="106"/>
      <c r="AD195" s="107"/>
      <c r="AE195" s="108"/>
      <c r="AF195" s="108"/>
      <c r="AG195" s="109"/>
      <c r="AH195" s="110"/>
    </row>
    <row r="196" spans="2:34" ht="19.899999999999999" customHeight="1" x14ac:dyDescent="0.25">
      <c r="B196" s="182">
        <f>'Import élèves'!E194</f>
        <v>0</v>
      </c>
      <c r="C196" s="183">
        <f>'Import élèves'!F194</f>
        <v>0</v>
      </c>
      <c r="D196" s="184">
        <f>'Import élèves'!H194</f>
        <v>0</v>
      </c>
      <c r="E196" s="184">
        <f>'Import élèves'!J194</f>
        <v>0</v>
      </c>
      <c r="F196" s="184">
        <f>'Import élèves'!K194</f>
        <v>0</v>
      </c>
      <c r="G196" s="185">
        <f>'Import élèves'!L194</f>
        <v>0</v>
      </c>
      <c r="H196" s="181">
        <v>193</v>
      </c>
      <c r="I196" s="193"/>
      <c r="J196" s="81"/>
      <c r="K196" s="97"/>
      <c r="L196" s="97"/>
      <c r="M196" s="98"/>
      <c r="N196" s="99"/>
      <c r="O196" s="100"/>
      <c r="P196" s="100"/>
      <c r="Q196" s="101"/>
      <c r="R196" s="309"/>
      <c r="S196" s="310"/>
      <c r="T196" s="310"/>
      <c r="U196" s="102"/>
      <c r="V196" s="103"/>
      <c r="W196" s="104"/>
      <c r="X196" s="104"/>
      <c r="Y196" s="105"/>
      <c r="Z196" s="311"/>
      <c r="AA196" s="312"/>
      <c r="AB196" s="312"/>
      <c r="AC196" s="106"/>
      <c r="AD196" s="107"/>
      <c r="AE196" s="108"/>
      <c r="AF196" s="108"/>
      <c r="AG196" s="109"/>
      <c r="AH196" s="110"/>
    </row>
    <row r="197" spans="2:34" ht="19.899999999999999" customHeight="1" x14ac:dyDescent="0.25">
      <c r="B197" s="182">
        <f>'Import élèves'!E195</f>
        <v>0</v>
      </c>
      <c r="C197" s="183">
        <f>'Import élèves'!F195</f>
        <v>0</v>
      </c>
      <c r="D197" s="184">
        <f>'Import élèves'!H195</f>
        <v>0</v>
      </c>
      <c r="E197" s="184">
        <f>'Import élèves'!J195</f>
        <v>0</v>
      </c>
      <c r="F197" s="184">
        <f>'Import élèves'!K195</f>
        <v>0</v>
      </c>
      <c r="G197" s="185">
        <f>'Import élèves'!L195</f>
        <v>0</v>
      </c>
      <c r="H197" s="166">
        <v>194</v>
      </c>
      <c r="I197" s="193"/>
      <c r="J197" s="81"/>
      <c r="K197" s="97"/>
      <c r="L197" s="97"/>
      <c r="M197" s="98"/>
      <c r="N197" s="99"/>
      <c r="O197" s="100"/>
      <c r="P197" s="100"/>
      <c r="Q197" s="101"/>
      <c r="R197" s="309"/>
      <c r="S197" s="310"/>
      <c r="T197" s="310"/>
      <c r="U197" s="102"/>
      <c r="V197" s="103"/>
      <c r="W197" s="104"/>
      <c r="X197" s="104"/>
      <c r="Y197" s="105"/>
      <c r="Z197" s="311"/>
      <c r="AA197" s="312"/>
      <c r="AB197" s="312"/>
      <c r="AC197" s="106"/>
      <c r="AD197" s="107"/>
      <c r="AE197" s="108"/>
      <c r="AF197" s="108"/>
      <c r="AG197" s="109"/>
      <c r="AH197" s="110"/>
    </row>
    <row r="198" spans="2:34" ht="19.899999999999999" customHeight="1" thickBot="1" x14ac:dyDescent="0.3">
      <c r="B198" s="187">
        <f>'Import élèves'!E196</f>
        <v>0</v>
      </c>
      <c r="C198" s="188">
        <f>'Import élèves'!F196</f>
        <v>0</v>
      </c>
      <c r="D198" s="189">
        <f>'Import élèves'!H196</f>
        <v>0</v>
      </c>
      <c r="E198" s="189">
        <f>'Import élèves'!J196</f>
        <v>0</v>
      </c>
      <c r="F198" s="189">
        <f>'Import élèves'!K196</f>
        <v>0</v>
      </c>
      <c r="G198" s="190">
        <f>'Import élèves'!L196</f>
        <v>0</v>
      </c>
      <c r="H198" s="166">
        <v>195</v>
      </c>
      <c r="I198" s="193"/>
      <c r="J198" s="111"/>
      <c r="K198" s="112"/>
      <c r="L198" s="112"/>
      <c r="M198" s="113"/>
      <c r="N198" s="114"/>
      <c r="O198" s="115"/>
      <c r="P198" s="115"/>
      <c r="Q198" s="116"/>
      <c r="R198" s="315"/>
      <c r="S198" s="316"/>
      <c r="T198" s="316"/>
      <c r="U198" s="117"/>
      <c r="V198" s="118"/>
      <c r="W198" s="119"/>
      <c r="X198" s="119"/>
      <c r="Y198" s="120"/>
      <c r="Z198" s="317"/>
      <c r="AA198" s="318"/>
      <c r="AB198" s="318"/>
      <c r="AC198" s="121"/>
      <c r="AD198" s="122"/>
      <c r="AE198" s="123"/>
      <c r="AF198" s="123"/>
      <c r="AG198" s="124"/>
      <c r="AH198" s="125"/>
    </row>
    <row r="199" spans="2:34" ht="19.899999999999999" customHeight="1" x14ac:dyDescent="0.25">
      <c r="B199" s="177">
        <f>'Import élèves'!E197</f>
        <v>0</v>
      </c>
      <c r="C199" s="178">
        <f>'Import élèves'!F197</f>
        <v>0</v>
      </c>
      <c r="D199" s="179">
        <f>'Import élèves'!H197</f>
        <v>0</v>
      </c>
      <c r="E199" s="179">
        <f>'Import élèves'!J197</f>
        <v>0</v>
      </c>
      <c r="F199" s="179">
        <f>'Import élèves'!K197</f>
        <v>0</v>
      </c>
      <c r="G199" s="180">
        <f>'Import élèves'!L197</f>
        <v>0</v>
      </c>
      <c r="H199" s="181">
        <v>196</v>
      </c>
      <c r="I199" s="193"/>
      <c r="J199" s="82"/>
      <c r="K199" s="83"/>
      <c r="L199" s="83"/>
      <c r="M199" s="84"/>
      <c r="N199" s="85"/>
      <c r="O199" s="86"/>
      <c r="P199" s="86"/>
      <c r="Q199" s="87"/>
      <c r="R199" s="313"/>
      <c r="S199" s="314"/>
      <c r="T199" s="314"/>
      <c r="U199" s="88"/>
      <c r="V199" s="89"/>
      <c r="W199" s="90"/>
      <c r="X199" s="90"/>
      <c r="Y199" s="91"/>
      <c r="Z199" s="323"/>
      <c r="AA199" s="324"/>
      <c r="AB199" s="324"/>
      <c r="AC199" s="92"/>
      <c r="AD199" s="93"/>
      <c r="AE199" s="94"/>
      <c r="AF199" s="94"/>
      <c r="AG199" s="95"/>
      <c r="AH199" s="96"/>
    </row>
    <row r="200" spans="2:34" ht="19.899999999999999" customHeight="1" x14ac:dyDescent="0.25">
      <c r="B200" s="182">
        <f>'Import élèves'!E198</f>
        <v>0</v>
      </c>
      <c r="C200" s="183">
        <f>'Import élèves'!F198</f>
        <v>0</v>
      </c>
      <c r="D200" s="184">
        <f>'Import élèves'!H198</f>
        <v>0</v>
      </c>
      <c r="E200" s="184">
        <f>'Import élèves'!J198</f>
        <v>0</v>
      </c>
      <c r="F200" s="184">
        <f>'Import élèves'!K198</f>
        <v>0</v>
      </c>
      <c r="G200" s="185">
        <f>'Import élèves'!L198</f>
        <v>0</v>
      </c>
      <c r="H200" s="166">
        <v>197</v>
      </c>
      <c r="I200" s="193"/>
      <c r="J200" s="81"/>
      <c r="K200" s="97"/>
      <c r="L200" s="97"/>
      <c r="M200" s="98"/>
      <c r="N200" s="99"/>
      <c r="O200" s="100"/>
      <c r="P200" s="100"/>
      <c r="Q200" s="101"/>
      <c r="R200" s="309"/>
      <c r="S200" s="310"/>
      <c r="T200" s="310"/>
      <c r="U200" s="102"/>
      <c r="V200" s="103"/>
      <c r="W200" s="104"/>
      <c r="X200" s="104"/>
      <c r="Y200" s="105"/>
      <c r="Z200" s="311"/>
      <c r="AA200" s="312"/>
      <c r="AB200" s="312"/>
      <c r="AC200" s="106"/>
      <c r="AD200" s="107"/>
      <c r="AE200" s="108"/>
      <c r="AF200" s="108"/>
      <c r="AG200" s="109"/>
      <c r="AH200" s="110"/>
    </row>
    <row r="201" spans="2:34" ht="19.899999999999999" customHeight="1" thickBot="1" x14ac:dyDescent="0.3">
      <c r="B201" s="182">
        <f>'Import élèves'!E199</f>
        <v>0</v>
      </c>
      <c r="C201" s="183">
        <f>'Import élèves'!F199</f>
        <v>0</v>
      </c>
      <c r="D201" s="184">
        <f>'Import élèves'!H199</f>
        <v>0</v>
      </c>
      <c r="E201" s="184">
        <f>'Import élèves'!J199</f>
        <v>0</v>
      </c>
      <c r="F201" s="184">
        <f>'Import élèves'!K199</f>
        <v>0</v>
      </c>
      <c r="G201" s="185">
        <f>'Import élèves'!L199</f>
        <v>0</v>
      </c>
      <c r="H201" s="166">
        <v>198</v>
      </c>
      <c r="I201" s="193"/>
      <c r="J201" s="81"/>
      <c r="K201" s="97"/>
      <c r="L201" s="97"/>
      <c r="M201" s="98"/>
      <c r="N201" s="99"/>
      <c r="O201" s="100"/>
      <c r="P201" s="100"/>
      <c r="Q201" s="101"/>
      <c r="R201" s="309"/>
      <c r="S201" s="310"/>
      <c r="T201" s="310"/>
      <c r="U201" s="102"/>
      <c r="V201" s="103"/>
      <c r="W201" s="104"/>
      <c r="X201" s="104"/>
      <c r="Y201" s="105"/>
      <c r="Z201" s="311"/>
      <c r="AA201" s="312"/>
      <c r="AB201" s="312"/>
      <c r="AC201" s="106"/>
      <c r="AD201" s="107"/>
      <c r="AE201" s="108"/>
      <c r="AF201" s="108"/>
      <c r="AG201" s="109"/>
      <c r="AH201" s="110"/>
    </row>
    <row r="202" spans="2:34" ht="19.899999999999999" customHeight="1" x14ac:dyDescent="0.25">
      <c r="B202" s="182">
        <f>'Import élèves'!E200</f>
        <v>0</v>
      </c>
      <c r="C202" s="183">
        <f>'Import élèves'!F200</f>
        <v>0</v>
      </c>
      <c r="D202" s="184">
        <f>'Import élèves'!H200</f>
        <v>0</v>
      </c>
      <c r="E202" s="184">
        <f>'Import élèves'!J200</f>
        <v>0</v>
      </c>
      <c r="F202" s="184">
        <f>'Import élèves'!K200</f>
        <v>0</v>
      </c>
      <c r="G202" s="185">
        <f>'Import élèves'!L200</f>
        <v>0</v>
      </c>
      <c r="H202" s="181">
        <v>199</v>
      </c>
      <c r="I202" s="193"/>
      <c r="J202" s="81"/>
      <c r="K202" s="97"/>
      <c r="L202" s="97"/>
      <c r="M202" s="98"/>
      <c r="N202" s="99"/>
      <c r="O202" s="100"/>
      <c r="P202" s="100"/>
      <c r="Q202" s="101"/>
      <c r="R202" s="309"/>
      <c r="S202" s="310"/>
      <c r="T202" s="310"/>
      <c r="U202" s="102"/>
      <c r="V202" s="103"/>
      <c r="W202" s="104"/>
      <c r="X202" s="104"/>
      <c r="Y202" s="105"/>
      <c r="Z202" s="311"/>
      <c r="AA202" s="312"/>
      <c r="AB202" s="312"/>
      <c r="AC202" s="106"/>
      <c r="AD202" s="107"/>
      <c r="AE202" s="108"/>
      <c r="AF202" s="108"/>
      <c r="AG202" s="109"/>
      <c r="AH202" s="110"/>
    </row>
    <row r="203" spans="2:34" ht="15.75" thickBot="1" x14ac:dyDescent="0.3">
      <c r="B203" s="187">
        <f>'Import élèves'!E201</f>
        <v>0</v>
      </c>
      <c r="C203" s="188">
        <f>'Import élèves'!F201</f>
        <v>0</v>
      </c>
      <c r="D203" s="189">
        <f>'Import élèves'!H201</f>
        <v>0</v>
      </c>
      <c r="E203" s="189">
        <f>'Import élèves'!J201</f>
        <v>0</v>
      </c>
      <c r="F203" s="189">
        <f>'Import élèves'!K201</f>
        <v>0</v>
      </c>
      <c r="G203" s="190">
        <f>'Import élèves'!L201</f>
        <v>0</v>
      </c>
      <c r="H203" s="166">
        <v>200</v>
      </c>
      <c r="I203" s="193"/>
      <c r="J203" s="111"/>
      <c r="K203" s="112"/>
      <c r="L203" s="112"/>
      <c r="M203" s="113"/>
      <c r="N203" s="114"/>
      <c r="O203" s="115"/>
      <c r="P203" s="115"/>
      <c r="Q203" s="116"/>
      <c r="R203" s="315"/>
      <c r="S203" s="316"/>
      <c r="T203" s="316"/>
      <c r="U203" s="117"/>
      <c r="V203" s="118"/>
      <c r="W203" s="119"/>
      <c r="X203" s="119"/>
      <c r="Y203" s="120"/>
      <c r="Z203" s="317"/>
      <c r="AA203" s="318"/>
      <c r="AB203" s="318"/>
      <c r="AC203" s="121"/>
      <c r="AD203" s="122"/>
      <c r="AE203" s="123"/>
      <c r="AF203" s="123"/>
      <c r="AG203" s="124"/>
      <c r="AH203" s="125"/>
    </row>
    <row r="204" spans="2:34" ht="15.75" thickBot="1" x14ac:dyDescent="0.3">
      <c r="B204" s="177">
        <f>'Import élèves'!E202</f>
        <v>0</v>
      </c>
      <c r="C204" s="178">
        <f>'Import élèves'!F202</f>
        <v>0</v>
      </c>
      <c r="D204" s="179">
        <f>'Import élèves'!H202</f>
        <v>0</v>
      </c>
      <c r="E204" s="179">
        <f>'Import élèves'!J202</f>
        <v>0</v>
      </c>
      <c r="F204" s="179">
        <f>'Import élèves'!K202</f>
        <v>0</v>
      </c>
      <c r="G204" s="180">
        <f>'Import élèves'!L202</f>
        <v>0</v>
      </c>
      <c r="H204" s="166">
        <v>201</v>
      </c>
      <c r="I204" s="193"/>
      <c r="J204" s="82"/>
      <c r="K204" s="83"/>
      <c r="L204" s="83"/>
      <c r="M204" s="84"/>
      <c r="N204" s="85"/>
      <c r="O204" s="86"/>
      <c r="P204" s="86"/>
      <c r="Q204" s="87"/>
      <c r="R204" s="313"/>
      <c r="S204" s="314"/>
      <c r="T204" s="314"/>
      <c r="U204" s="88"/>
      <c r="V204" s="89"/>
      <c r="W204" s="90"/>
      <c r="X204" s="90"/>
      <c r="Y204" s="91"/>
      <c r="Z204" s="323"/>
      <c r="AA204" s="324"/>
      <c r="AB204" s="324"/>
      <c r="AC204" s="92"/>
      <c r="AD204" s="93"/>
      <c r="AE204" s="94"/>
      <c r="AF204" s="94"/>
      <c r="AG204" s="95"/>
      <c r="AH204" s="96"/>
    </row>
    <row r="205" spans="2:34" x14ac:dyDescent="0.25">
      <c r="B205" s="182">
        <f>'Import élèves'!E203</f>
        <v>0</v>
      </c>
      <c r="C205" s="183">
        <f>'Import élèves'!F203</f>
        <v>0</v>
      </c>
      <c r="D205" s="184">
        <f>'Import élèves'!H203</f>
        <v>0</v>
      </c>
      <c r="E205" s="184">
        <f>'Import élèves'!J203</f>
        <v>0</v>
      </c>
      <c r="F205" s="184">
        <f>'Import élèves'!K203</f>
        <v>0</v>
      </c>
      <c r="G205" s="185">
        <f>'Import élèves'!L203</f>
        <v>0</v>
      </c>
      <c r="H205" s="181">
        <v>202</v>
      </c>
      <c r="I205" s="193"/>
      <c r="J205" s="81"/>
      <c r="K205" s="97"/>
      <c r="L205" s="97"/>
      <c r="M205" s="98"/>
      <c r="N205" s="99"/>
      <c r="O205" s="100"/>
      <c r="P205" s="100"/>
      <c r="Q205" s="101"/>
      <c r="R205" s="309"/>
      <c r="S205" s="310"/>
      <c r="T205" s="310"/>
      <c r="U205" s="102"/>
      <c r="V205" s="103"/>
      <c r="W205" s="104"/>
      <c r="X205" s="104"/>
      <c r="Y205" s="105"/>
      <c r="Z205" s="311"/>
      <c r="AA205" s="312"/>
      <c r="AB205" s="312"/>
      <c r="AC205" s="106"/>
      <c r="AD205" s="107"/>
      <c r="AE205" s="108"/>
      <c r="AF205" s="108"/>
      <c r="AG205" s="109"/>
      <c r="AH205" s="110"/>
    </row>
    <row r="206" spans="2:34" x14ac:dyDescent="0.25">
      <c r="B206" s="182">
        <f>'Import élèves'!E204</f>
        <v>0</v>
      </c>
      <c r="C206" s="183">
        <f>'Import élèves'!F204</f>
        <v>0</v>
      </c>
      <c r="D206" s="184">
        <f>'Import élèves'!H204</f>
        <v>0</v>
      </c>
      <c r="E206" s="184">
        <f>'Import élèves'!J204</f>
        <v>0</v>
      </c>
      <c r="F206" s="184">
        <f>'Import élèves'!K204</f>
        <v>0</v>
      </c>
      <c r="G206" s="185">
        <f>'Import élèves'!L204</f>
        <v>0</v>
      </c>
      <c r="H206" s="166">
        <v>203</v>
      </c>
      <c r="I206" s="193"/>
      <c r="J206" s="81"/>
      <c r="K206" s="97"/>
      <c r="L206" s="97"/>
      <c r="M206" s="98"/>
      <c r="N206" s="99"/>
      <c r="O206" s="100"/>
      <c r="P206" s="100"/>
      <c r="Q206" s="101"/>
      <c r="R206" s="309"/>
      <c r="S206" s="310"/>
      <c r="T206" s="310"/>
      <c r="U206" s="102"/>
      <c r="V206" s="103"/>
      <c r="W206" s="104"/>
      <c r="X206" s="104"/>
      <c r="Y206" s="105"/>
      <c r="Z206" s="311"/>
      <c r="AA206" s="312"/>
      <c r="AB206" s="312"/>
      <c r="AC206" s="106"/>
      <c r="AD206" s="107"/>
      <c r="AE206" s="108"/>
      <c r="AF206" s="108"/>
      <c r="AG206" s="109"/>
      <c r="AH206" s="110"/>
    </row>
    <row r="207" spans="2:34" ht="15.75" thickBot="1" x14ac:dyDescent="0.3">
      <c r="B207" s="182">
        <f>'Import élèves'!E205</f>
        <v>0</v>
      </c>
      <c r="C207" s="183">
        <f>'Import élèves'!F205</f>
        <v>0</v>
      </c>
      <c r="D207" s="184">
        <f>'Import élèves'!H205</f>
        <v>0</v>
      </c>
      <c r="E207" s="184">
        <f>'Import élèves'!J205</f>
        <v>0</v>
      </c>
      <c r="F207" s="184">
        <f>'Import élèves'!K205</f>
        <v>0</v>
      </c>
      <c r="G207" s="185">
        <f>'Import élèves'!L205</f>
        <v>0</v>
      </c>
      <c r="H207" s="166">
        <v>204</v>
      </c>
      <c r="I207" s="193"/>
      <c r="J207" s="81"/>
      <c r="K207" s="97"/>
      <c r="L207" s="97"/>
      <c r="M207" s="98"/>
      <c r="N207" s="99"/>
      <c r="O207" s="100"/>
      <c r="P207" s="100"/>
      <c r="Q207" s="101"/>
      <c r="R207" s="309"/>
      <c r="S207" s="310"/>
      <c r="T207" s="310"/>
      <c r="U207" s="102"/>
      <c r="V207" s="103"/>
      <c r="W207" s="104"/>
      <c r="X207" s="104"/>
      <c r="Y207" s="105"/>
      <c r="Z207" s="311"/>
      <c r="AA207" s="312"/>
      <c r="AB207" s="312"/>
      <c r="AC207" s="106"/>
      <c r="AD207" s="107"/>
      <c r="AE207" s="108"/>
      <c r="AF207" s="108"/>
      <c r="AG207" s="109"/>
      <c r="AH207" s="110"/>
    </row>
    <row r="208" spans="2:34" ht="15.75" thickBot="1" x14ac:dyDescent="0.3">
      <c r="B208" s="187">
        <f>'Import élèves'!E206</f>
        <v>0</v>
      </c>
      <c r="C208" s="188">
        <f>'Import élèves'!F206</f>
        <v>0</v>
      </c>
      <c r="D208" s="189">
        <f>'Import élèves'!H206</f>
        <v>0</v>
      </c>
      <c r="E208" s="189">
        <f>'Import élèves'!J206</f>
        <v>0</v>
      </c>
      <c r="F208" s="189">
        <f>'Import élèves'!K206</f>
        <v>0</v>
      </c>
      <c r="G208" s="190">
        <f>'Import élèves'!L206</f>
        <v>0</v>
      </c>
      <c r="H208" s="181">
        <v>205</v>
      </c>
      <c r="I208" s="193"/>
      <c r="J208" s="111"/>
      <c r="K208" s="112"/>
      <c r="L208" s="112"/>
      <c r="M208" s="113"/>
      <c r="N208" s="114"/>
      <c r="O208" s="115"/>
      <c r="P208" s="115"/>
      <c r="Q208" s="116"/>
      <c r="R208" s="315"/>
      <c r="S208" s="316"/>
      <c r="T208" s="316"/>
      <c r="U208" s="117"/>
      <c r="V208" s="118"/>
      <c r="W208" s="119"/>
      <c r="X208" s="119"/>
      <c r="Y208" s="120"/>
      <c r="Z208" s="317"/>
      <c r="AA208" s="318"/>
      <c r="AB208" s="318"/>
      <c r="AC208" s="121"/>
      <c r="AD208" s="122"/>
      <c r="AE208" s="123"/>
      <c r="AF208" s="123"/>
      <c r="AG208" s="124"/>
      <c r="AH208" s="125"/>
    </row>
    <row r="209" spans="2:34" x14ac:dyDescent="0.25">
      <c r="B209" s="177">
        <f>'Import élèves'!E207</f>
        <v>0</v>
      </c>
      <c r="C209" s="178">
        <f>'Import élèves'!F207</f>
        <v>0</v>
      </c>
      <c r="D209" s="179">
        <f>'Import élèves'!H207</f>
        <v>0</v>
      </c>
      <c r="E209" s="179">
        <f>'Import élèves'!J207</f>
        <v>0</v>
      </c>
      <c r="F209" s="179">
        <f>'Import élèves'!K207</f>
        <v>0</v>
      </c>
      <c r="G209" s="180">
        <f>'Import élèves'!L207</f>
        <v>0</v>
      </c>
      <c r="H209" s="166">
        <v>206</v>
      </c>
      <c r="I209" s="193"/>
      <c r="J209" s="82"/>
      <c r="K209" s="83"/>
      <c r="L209" s="83"/>
      <c r="M209" s="84"/>
      <c r="N209" s="85"/>
      <c r="O209" s="86"/>
      <c r="P209" s="86"/>
      <c r="Q209" s="87"/>
      <c r="R209" s="313"/>
      <c r="S209" s="314"/>
      <c r="T209" s="314"/>
      <c r="U209" s="88"/>
      <c r="V209" s="89"/>
      <c r="W209" s="90"/>
      <c r="X209" s="90"/>
      <c r="Y209" s="91"/>
      <c r="Z209" s="323"/>
      <c r="AA209" s="324"/>
      <c r="AB209" s="324"/>
      <c r="AC209" s="92"/>
      <c r="AD209" s="93"/>
      <c r="AE209" s="94"/>
      <c r="AF209" s="94"/>
      <c r="AG209" s="95"/>
      <c r="AH209" s="96"/>
    </row>
    <row r="210" spans="2:34" ht="15.75" thickBot="1" x14ac:dyDescent="0.3">
      <c r="B210" s="182">
        <f>'Import élèves'!E208</f>
        <v>0</v>
      </c>
      <c r="C210" s="183">
        <f>'Import élèves'!F208</f>
        <v>0</v>
      </c>
      <c r="D210" s="184">
        <f>'Import élèves'!H208</f>
        <v>0</v>
      </c>
      <c r="E210" s="184">
        <f>'Import élèves'!J208</f>
        <v>0</v>
      </c>
      <c r="F210" s="184">
        <f>'Import élèves'!K208</f>
        <v>0</v>
      </c>
      <c r="G210" s="185">
        <f>'Import élèves'!L208</f>
        <v>0</v>
      </c>
      <c r="H210" s="166">
        <v>207</v>
      </c>
      <c r="I210" s="193"/>
      <c r="J210" s="81"/>
      <c r="K210" s="97"/>
      <c r="L210" s="97"/>
      <c r="M210" s="98"/>
      <c r="N210" s="99"/>
      <c r="O210" s="100"/>
      <c r="P210" s="100"/>
      <c r="Q210" s="101"/>
      <c r="R210" s="309"/>
      <c r="S210" s="310"/>
      <c r="T210" s="310"/>
      <c r="U210" s="102"/>
      <c r="V210" s="103"/>
      <c r="W210" s="104"/>
      <c r="X210" s="104"/>
      <c r="Y210" s="105"/>
      <c r="Z210" s="311"/>
      <c r="AA210" s="312"/>
      <c r="AB210" s="312"/>
      <c r="AC210" s="106"/>
      <c r="AD210" s="107"/>
      <c r="AE210" s="108"/>
      <c r="AF210" s="108"/>
      <c r="AG210" s="109"/>
      <c r="AH210" s="110"/>
    </row>
    <row r="211" spans="2:34" x14ac:dyDescent="0.25">
      <c r="B211" s="182">
        <f>'Import élèves'!E209</f>
        <v>0</v>
      </c>
      <c r="C211" s="183">
        <f>'Import élèves'!F209</f>
        <v>0</v>
      </c>
      <c r="D211" s="184">
        <f>'Import élèves'!H209</f>
        <v>0</v>
      </c>
      <c r="E211" s="184">
        <f>'Import élèves'!J209</f>
        <v>0</v>
      </c>
      <c r="F211" s="184">
        <f>'Import élèves'!K209</f>
        <v>0</v>
      </c>
      <c r="G211" s="185">
        <f>'Import élèves'!L209</f>
        <v>0</v>
      </c>
      <c r="H211" s="181">
        <v>208</v>
      </c>
      <c r="I211" s="193"/>
      <c r="J211" s="81"/>
      <c r="K211" s="97"/>
      <c r="L211" s="97"/>
      <c r="M211" s="98"/>
      <c r="N211" s="99"/>
      <c r="O211" s="100"/>
      <c r="P211" s="100"/>
      <c r="Q211" s="101"/>
      <c r="R211" s="309"/>
      <c r="S211" s="310"/>
      <c r="T211" s="310"/>
      <c r="U211" s="102"/>
      <c r="V211" s="103"/>
      <c r="W211" s="104"/>
      <c r="X211" s="104"/>
      <c r="Y211" s="105"/>
      <c r="Z211" s="311"/>
      <c r="AA211" s="312"/>
      <c r="AB211" s="312"/>
      <c r="AC211" s="106"/>
      <c r="AD211" s="107"/>
      <c r="AE211" s="108"/>
      <c r="AF211" s="108"/>
      <c r="AG211" s="109"/>
      <c r="AH211" s="110"/>
    </row>
    <row r="212" spans="2:34" x14ac:dyDescent="0.25">
      <c r="B212" s="182">
        <f>'Import élèves'!E210</f>
        <v>0</v>
      </c>
      <c r="C212" s="183">
        <f>'Import élèves'!F210</f>
        <v>0</v>
      </c>
      <c r="D212" s="184">
        <f>'Import élèves'!H210</f>
        <v>0</v>
      </c>
      <c r="E212" s="184">
        <f>'Import élèves'!J210</f>
        <v>0</v>
      </c>
      <c r="F212" s="184">
        <f>'Import élèves'!K210</f>
        <v>0</v>
      </c>
      <c r="G212" s="185">
        <f>'Import élèves'!L210</f>
        <v>0</v>
      </c>
      <c r="H212" s="166">
        <v>209</v>
      </c>
      <c r="I212" s="193"/>
      <c r="J212" s="81"/>
      <c r="K212" s="97"/>
      <c r="L212" s="97"/>
      <c r="M212" s="98"/>
      <c r="N212" s="99"/>
      <c r="O212" s="100"/>
      <c r="P212" s="100"/>
      <c r="Q212" s="101"/>
      <c r="R212" s="309"/>
      <c r="S212" s="310"/>
      <c r="T212" s="310"/>
      <c r="U212" s="102"/>
      <c r="V212" s="103"/>
      <c r="W212" s="104"/>
      <c r="X212" s="104"/>
      <c r="Y212" s="105"/>
      <c r="Z212" s="311"/>
      <c r="AA212" s="312"/>
      <c r="AB212" s="312"/>
      <c r="AC212" s="106"/>
      <c r="AD212" s="107"/>
      <c r="AE212" s="108"/>
      <c r="AF212" s="108"/>
      <c r="AG212" s="109"/>
      <c r="AH212" s="110"/>
    </row>
    <row r="213" spans="2:34" ht="15.75" thickBot="1" x14ac:dyDescent="0.3">
      <c r="B213" s="187">
        <f>'Import élèves'!E211</f>
        <v>0</v>
      </c>
      <c r="C213" s="188">
        <f>'Import élèves'!F211</f>
        <v>0</v>
      </c>
      <c r="D213" s="189">
        <f>'Import élèves'!H211</f>
        <v>0</v>
      </c>
      <c r="E213" s="189">
        <f>'Import élèves'!J211</f>
        <v>0</v>
      </c>
      <c r="F213" s="189">
        <f>'Import élèves'!K211</f>
        <v>0</v>
      </c>
      <c r="G213" s="190">
        <f>'Import élèves'!L211</f>
        <v>0</v>
      </c>
      <c r="H213" s="166">
        <v>210</v>
      </c>
      <c r="I213" s="193"/>
      <c r="J213" s="111"/>
      <c r="K213" s="112"/>
      <c r="L213" s="112"/>
      <c r="M213" s="113"/>
      <c r="N213" s="114"/>
      <c r="O213" s="115"/>
      <c r="P213" s="115"/>
      <c r="Q213" s="116"/>
      <c r="R213" s="315"/>
      <c r="S213" s="316"/>
      <c r="T213" s="316"/>
      <c r="U213" s="117"/>
      <c r="V213" s="118"/>
      <c r="W213" s="119"/>
      <c r="X213" s="119"/>
      <c r="Y213" s="120"/>
      <c r="Z213" s="317"/>
      <c r="AA213" s="318"/>
      <c r="AB213" s="318"/>
      <c r="AC213" s="121"/>
      <c r="AD213" s="122"/>
      <c r="AE213" s="123"/>
      <c r="AF213" s="123"/>
      <c r="AG213" s="124"/>
      <c r="AH213" s="125"/>
    </row>
    <row r="214" spans="2:34" x14ac:dyDescent="0.25">
      <c r="B214" s="177">
        <f>'Import élèves'!E212</f>
        <v>0</v>
      </c>
      <c r="C214" s="178">
        <f>'Import élèves'!F212</f>
        <v>0</v>
      </c>
      <c r="D214" s="179">
        <f>'Import élèves'!H212</f>
        <v>0</v>
      </c>
      <c r="E214" s="179">
        <f>'Import élèves'!J212</f>
        <v>0</v>
      </c>
      <c r="F214" s="179">
        <f>'Import élèves'!K212</f>
        <v>0</v>
      </c>
      <c r="G214" s="180">
        <f>'Import élèves'!L212</f>
        <v>0</v>
      </c>
      <c r="H214" s="181">
        <v>211</v>
      </c>
      <c r="I214" s="193"/>
      <c r="J214" s="82"/>
      <c r="K214" s="83"/>
      <c r="L214" s="83"/>
      <c r="M214" s="84"/>
      <c r="N214" s="85"/>
      <c r="O214" s="86"/>
      <c r="P214" s="86"/>
      <c r="Q214" s="87"/>
      <c r="R214" s="313"/>
      <c r="S214" s="314"/>
      <c r="T214" s="314"/>
      <c r="U214" s="88"/>
      <c r="V214" s="89"/>
      <c r="W214" s="90"/>
      <c r="X214" s="90"/>
      <c r="Y214" s="91"/>
      <c r="Z214" s="323"/>
      <c r="AA214" s="324"/>
      <c r="AB214" s="324"/>
      <c r="AC214" s="92"/>
      <c r="AD214" s="93"/>
      <c r="AE214" s="94"/>
      <c r="AF214" s="94"/>
      <c r="AG214" s="95"/>
      <c r="AH214" s="96"/>
    </row>
    <row r="215" spans="2:34" x14ac:dyDescent="0.25">
      <c r="B215" s="182">
        <f>'Import élèves'!E213</f>
        <v>0</v>
      </c>
      <c r="C215" s="183">
        <f>'Import élèves'!F213</f>
        <v>0</v>
      </c>
      <c r="D215" s="184">
        <f>'Import élèves'!H213</f>
        <v>0</v>
      </c>
      <c r="E215" s="184">
        <f>'Import élèves'!J213</f>
        <v>0</v>
      </c>
      <c r="F215" s="184">
        <f>'Import élèves'!K213</f>
        <v>0</v>
      </c>
      <c r="G215" s="185">
        <f>'Import élèves'!L213</f>
        <v>0</v>
      </c>
      <c r="H215" s="166">
        <v>212</v>
      </c>
      <c r="I215" s="193"/>
      <c r="J215" s="81"/>
      <c r="K215" s="97"/>
      <c r="L215" s="97"/>
      <c r="M215" s="98"/>
      <c r="N215" s="99"/>
      <c r="O215" s="100"/>
      <c r="P215" s="100"/>
      <c r="Q215" s="101"/>
      <c r="R215" s="309"/>
      <c r="S215" s="310"/>
      <c r="T215" s="310"/>
      <c r="U215" s="102"/>
      <c r="V215" s="103"/>
      <c r="W215" s="104"/>
      <c r="X215" s="104"/>
      <c r="Y215" s="105"/>
      <c r="Z215" s="311"/>
      <c r="AA215" s="312"/>
      <c r="AB215" s="312"/>
      <c r="AC215" s="106"/>
      <c r="AD215" s="107"/>
      <c r="AE215" s="108"/>
      <c r="AF215" s="108"/>
      <c r="AG215" s="109"/>
      <c r="AH215" s="110"/>
    </row>
    <row r="216" spans="2:34" ht="15.75" thickBot="1" x14ac:dyDescent="0.3">
      <c r="B216" s="182">
        <f>'Import élèves'!E214</f>
        <v>0</v>
      </c>
      <c r="C216" s="183">
        <f>'Import élèves'!F214</f>
        <v>0</v>
      </c>
      <c r="D216" s="184">
        <f>'Import élèves'!H214</f>
        <v>0</v>
      </c>
      <c r="E216" s="184">
        <f>'Import élèves'!J214</f>
        <v>0</v>
      </c>
      <c r="F216" s="184">
        <f>'Import élèves'!K214</f>
        <v>0</v>
      </c>
      <c r="G216" s="185">
        <f>'Import élèves'!L214</f>
        <v>0</v>
      </c>
      <c r="H216" s="166">
        <v>213</v>
      </c>
      <c r="I216" s="193"/>
      <c r="J216" s="81"/>
      <c r="K216" s="97"/>
      <c r="L216" s="97"/>
      <c r="M216" s="98"/>
      <c r="N216" s="99"/>
      <c r="O216" s="100"/>
      <c r="P216" s="100"/>
      <c r="Q216" s="101"/>
      <c r="R216" s="309"/>
      <c r="S216" s="310"/>
      <c r="T216" s="310"/>
      <c r="U216" s="102"/>
      <c r="V216" s="103"/>
      <c r="W216" s="104"/>
      <c r="X216" s="104"/>
      <c r="Y216" s="105"/>
      <c r="Z216" s="311"/>
      <c r="AA216" s="312"/>
      <c r="AB216" s="312"/>
      <c r="AC216" s="106"/>
      <c r="AD216" s="107"/>
      <c r="AE216" s="108"/>
      <c r="AF216" s="108"/>
      <c r="AG216" s="109"/>
      <c r="AH216" s="110"/>
    </row>
    <row r="217" spans="2:34" x14ac:dyDescent="0.25">
      <c r="B217" s="182">
        <f>'Import élèves'!E215</f>
        <v>0</v>
      </c>
      <c r="C217" s="183">
        <f>'Import élèves'!F215</f>
        <v>0</v>
      </c>
      <c r="D217" s="184">
        <f>'Import élèves'!H215</f>
        <v>0</v>
      </c>
      <c r="E217" s="184">
        <f>'Import élèves'!J215</f>
        <v>0</v>
      </c>
      <c r="F217" s="184">
        <f>'Import élèves'!K215</f>
        <v>0</v>
      </c>
      <c r="G217" s="185">
        <f>'Import élèves'!L215</f>
        <v>0</v>
      </c>
      <c r="H217" s="181">
        <v>214</v>
      </c>
      <c r="I217" s="193"/>
      <c r="J217" s="81"/>
      <c r="K217" s="97"/>
      <c r="L217" s="97"/>
      <c r="M217" s="98"/>
      <c r="N217" s="99"/>
      <c r="O217" s="100"/>
      <c r="P217" s="100"/>
      <c r="Q217" s="101"/>
      <c r="R217" s="309"/>
      <c r="S217" s="310"/>
      <c r="T217" s="310"/>
      <c r="U217" s="102"/>
      <c r="V217" s="103"/>
      <c r="W217" s="104"/>
      <c r="X217" s="104"/>
      <c r="Y217" s="105"/>
      <c r="Z217" s="311"/>
      <c r="AA217" s="312"/>
      <c r="AB217" s="312"/>
      <c r="AC217" s="106"/>
      <c r="AD217" s="107"/>
      <c r="AE217" s="108"/>
      <c r="AF217" s="108"/>
      <c r="AG217" s="109"/>
      <c r="AH217" s="110"/>
    </row>
    <row r="218" spans="2:34" ht="15.75" thickBot="1" x14ac:dyDescent="0.3">
      <c r="B218" s="187">
        <f>'Import élèves'!E216</f>
        <v>0</v>
      </c>
      <c r="C218" s="188">
        <f>'Import élèves'!F216</f>
        <v>0</v>
      </c>
      <c r="D218" s="189">
        <f>'Import élèves'!H216</f>
        <v>0</v>
      </c>
      <c r="E218" s="189">
        <f>'Import élèves'!J216</f>
        <v>0</v>
      </c>
      <c r="F218" s="189">
        <f>'Import élèves'!K216</f>
        <v>0</v>
      </c>
      <c r="G218" s="190">
        <f>'Import élèves'!L216</f>
        <v>0</v>
      </c>
      <c r="H218" s="166">
        <v>215</v>
      </c>
      <c r="I218" s="193"/>
      <c r="J218" s="111"/>
      <c r="K218" s="112"/>
      <c r="L218" s="112"/>
      <c r="M218" s="113"/>
      <c r="N218" s="114"/>
      <c r="O218" s="115"/>
      <c r="P218" s="115"/>
      <c r="Q218" s="116"/>
      <c r="R218" s="315"/>
      <c r="S218" s="316"/>
      <c r="T218" s="316"/>
      <c r="U218" s="117"/>
      <c r="V218" s="118"/>
      <c r="W218" s="119"/>
      <c r="X218" s="119"/>
      <c r="Y218" s="120"/>
      <c r="Z218" s="317"/>
      <c r="AA218" s="318"/>
      <c r="AB218" s="318"/>
      <c r="AC218" s="121"/>
      <c r="AD218" s="122"/>
      <c r="AE218" s="123"/>
      <c r="AF218" s="123"/>
      <c r="AG218" s="124"/>
      <c r="AH218" s="125"/>
    </row>
    <row r="219" spans="2:34" ht="15.75" thickBot="1" x14ac:dyDescent="0.3">
      <c r="B219" s="177">
        <f>'Import élèves'!E217</f>
        <v>0</v>
      </c>
      <c r="C219" s="178">
        <f>'Import élèves'!F217</f>
        <v>0</v>
      </c>
      <c r="D219" s="179">
        <f>'Import élèves'!H217</f>
        <v>0</v>
      </c>
      <c r="E219" s="179">
        <f>'Import élèves'!J217</f>
        <v>0</v>
      </c>
      <c r="F219" s="179">
        <f>'Import élèves'!K217</f>
        <v>0</v>
      </c>
      <c r="G219" s="180">
        <f>'Import élèves'!L217</f>
        <v>0</v>
      </c>
      <c r="H219" s="166">
        <v>216</v>
      </c>
      <c r="I219" s="193"/>
      <c r="J219" s="82"/>
      <c r="K219" s="83"/>
      <c r="L219" s="83"/>
      <c r="M219" s="84"/>
      <c r="N219" s="85"/>
      <c r="O219" s="86"/>
      <c r="P219" s="86"/>
      <c r="Q219" s="87"/>
      <c r="R219" s="313"/>
      <c r="S219" s="314"/>
      <c r="T219" s="314"/>
      <c r="U219" s="88"/>
      <c r="V219" s="89"/>
      <c r="W219" s="90"/>
      <c r="X219" s="90"/>
      <c r="Y219" s="91"/>
      <c r="Z219" s="323"/>
      <c r="AA219" s="324"/>
      <c r="AB219" s="324"/>
      <c r="AC219" s="92"/>
      <c r="AD219" s="93"/>
      <c r="AE219" s="94"/>
      <c r="AF219" s="94"/>
      <c r="AG219" s="95"/>
      <c r="AH219" s="96"/>
    </row>
    <row r="220" spans="2:34" x14ac:dyDescent="0.25">
      <c r="B220" s="182">
        <f>'Import élèves'!E218</f>
        <v>0</v>
      </c>
      <c r="C220" s="183">
        <f>'Import élèves'!F218</f>
        <v>0</v>
      </c>
      <c r="D220" s="184">
        <f>'Import élèves'!H218</f>
        <v>0</v>
      </c>
      <c r="E220" s="184">
        <f>'Import élèves'!J218</f>
        <v>0</v>
      </c>
      <c r="F220" s="184">
        <f>'Import élèves'!K218</f>
        <v>0</v>
      </c>
      <c r="G220" s="185">
        <f>'Import élèves'!L218</f>
        <v>0</v>
      </c>
      <c r="H220" s="181">
        <v>217</v>
      </c>
      <c r="I220" s="193"/>
      <c r="J220" s="81"/>
      <c r="K220" s="97"/>
      <c r="L220" s="97"/>
      <c r="M220" s="98"/>
      <c r="N220" s="99"/>
      <c r="O220" s="100"/>
      <c r="P220" s="100"/>
      <c r="Q220" s="101"/>
      <c r="R220" s="309"/>
      <c r="S220" s="310"/>
      <c r="T220" s="310"/>
      <c r="U220" s="102"/>
      <c r="V220" s="103"/>
      <c r="W220" s="104"/>
      <c r="X220" s="104"/>
      <c r="Y220" s="105"/>
      <c r="Z220" s="311"/>
      <c r="AA220" s="312"/>
      <c r="AB220" s="312"/>
      <c r="AC220" s="106"/>
      <c r="AD220" s="107"/>
      <c r="AE220" s="108"/>
      <c r="AF220" s="108"/>
      <c r="AG220" s="109"/>
      <c r="AH220" s="110"/>
    </row>
    <row r="221" spans="2:34" x14ac:dyDescent="0.25">
      <c r="B221" s="182">
        <f>'Import élèves'!E219</f>
        <v>0</v>
      </c>
      <c r="C221" s="183">
        <f>'Import élèves'!F219</f>
        <v>0</v>
      </c>
      <c r="D221" s="184">
        <f>'Import élèves'!H219</f>
        <v>0</v>
      </c>
      <c r="E221" s="184">
        <f>'Import élèves'!J219</f>
        <v>0</v>
      </c>
      <c r="F221" s="184">
        <f>'Import élèves'!K219</f>
        <v>0</v>
      </c>
      <c r="G221" s="185">
        <f>'Import élèves'!L219</f>
        <v>0</v>
      </c>
      <c r="H221" s="166">
        <v>218</v>
      </c>
      <c r="I221" s="193"/>
      <c r="J221" s="81"/>
      <c r="K221" s="97"/>
      <c r="L221" s="97"/>
      <c r="M221" s="98"/>
      <c r="N221" s="99"/>
      <c r="O221" s="100"/>
      <c r="P221" s="100"/>
      <c r="Q221" s="101"/>
      <c r="R221" s="309"/>
      <c r="S221" s="310"/>
      <c r="T221" s="310"/>
      <c r="U221" s="102"/>
      <c r="V221" s="103"/>
      <c r="W221" s="104"/>
      <c r="X221" s="104"/>
      <c r="Y221" s="105"/>
      <c r="Z221" s="311"/>
      <c r="AA221" s="312"/>
      <c r="AB221" s="312"/>
      <c r="AC221" s="106"/>
      <c r="AD221" s="107"/>
      <c r="AE221" s="108"/>
      <c r="AF221" s="108"/>
      <c r="AG221" s="109"/>
      <c r="AH221" s="110"/>
    </row>
    <row r="222" spans="2:34" ht="15.75" thickBot="1" x14ac:dyDescent="0.3">
      <c r="B222" s="182">
        <f>'Import élèves'!E220</f>
        <v>0</v>
      </c>
      <c r="C222" s="183">
        <f>'Import élèves'!F220</f>
        <v>0</v>
      </c>
      <c r="D222" s="184">
        <f>'Import élèves'!H220</f>
        <v>0</v>
      </c>
      <c r="E222" s="184">
        <f>'Import élèves'!J220</f>
        <v>0</v>
      </c>
      <c r="F222" s="184">
        <f>'Import élèves'!K220</f>
        <v>0</v>
      </c>
      <c r="G222" s="185">
        <f>'Import élèves'!L220</f>
        <v>0</v>
      </c>
      <c r="H222" s="166">
        <v>219</v>
      </c>
      <c r="I222" s="193"/>
      <c r="J222" s="81"/>
      <c r="K222" s="97"/>
      <c r="L222" s="97"/>
      <c r="M222" s="98"/>
      <c r="N222" s="99"/>
      <c r="O222" s="100"/>
      <c r="P222" s="100"/>
      <c r="Q222" s="101"/>
      <c r="R222" s="309"/>
      <c r="S222" s="310"/>
      <c r="T222" s="310"/>
      <c r="U222" s="102"/>
      <c r="V222" s="103"/>
      <c r="W222" s="104"/>
      <c r="X222" s="104"/>
      <c r="Y222" s="105"/>
      <c r="Z222" s="311"/>
      <c r="AA222" s="312"/>
      <c r="AB222" s="312"/>
      <c r="AC222" s="106"/>
      <c r="AD222" s="107"/>
      <c r="AE222" s="108"/>
      <c r="AF222" s="108"/>
      <c r="AG222" s="109"/>
      <c r="AH222" s="110"/>
    </row>
    <row r="223" spans="2:34" ht="15.75" thickBot="1" x14ac:dyDescent="0.3">
      <c r="B223" s="187">
        <f>'Import élèves'!E221</f>
        <v>0</v>
      </c>
      <c r="C223" s="188">
        <f>'Import élèves'!F221</f>
        <v>0</v>
      </c>
      <c r="D223" s="189">
        <f>'Import élèves'!H221</f>
        <v>0</v>
      </c>
      <c r="E223" s="189">
        <f>'Import élèves'!J221</f>
        <v>0</v>
      </c>
      <c r="F223" s="189">
        <f>'Import élèves'!K221</f>
        <v>0</v>
      </c>
      <c r="G223" s="190">
        <f>'Import élèves'!L221</f>
        <v>0</v>
      </c>
      <c r="H223" s="181">
        <v>220</v>
      </c>
      <c r="I223" s="193"/>
      <c r="J223" s="111"/>
      <c r="K223" s="112"/>
      <c r="L223" s="112"/>
      <c r="M223" s="113"/>
      <c r="N223" s="114"/>
      <c r="O223" s="115"/>
      <c r="P223" s="115"/>
      <c r="Q223" s="116"/>
      <c r="R223" s="315"/>
      <c r="S223" s="316"/>
      <c r="T223" s="316"/>
      <c r="U223" s="117"/>
      <c r="V223" s="118"/>
      <c r="W223" s="119"/>
      <c r="X223" s="119"/>
      <c r="Y223" s="120"/>
      <c r="Z223" s="317"/>
      <c r="AA223" s="318"/>
      <c r="AB223" s="318"/>
      <c r="AC223" s="121"/>
      <c r="AD223" s="122"/>
      <c r="AE223" s="123"/>
      <c r="AF223" s="123"/>
      <c r="AG223" s="124"/>
      <c r="AH223" s="125"/>
    </row>
    <row r="224" spans="2:34" x14ac:dyDescent="0.25">
      <c r="B224" s="177">
        <f>'Import élèves'!E222</f>
        <v>0</v>
      </c>
      <c r="C224" s="178">
        <f>'Import élèves'!F222</f>
        <v>0</v>
      </c>
      <c r="D224" s="179">
        <f>'Import élèves'!H222</f>
        <v>0</v>
      </c>
      <c r="E224" s="179">
        <f>'Import élèves'!J222</f>
        <v>0</v>
      </c>
      <c r="F224" s="179">
        <f>'Import élèves'!K222</f>
        <v>0</v>
      </c>
      <c r="G224" s="180">
        <f>'Import élèves'!L222</f>
        <v>0</v>
      </c>
      <c r="H224" s="166">
        <v>221</v>
      </c>
      <c r="I224" s="193"/>
      <c r="J224" s="82"/>
      <c r="K224" s="83"/>
      <c r="L224" s="83"/>
      <c r="M224" s="84"/>
      <c r="N224" s="85"/>
      <c r="O224" s="86"/>
      <c r="P224" s="86"/>
      <c r="Q224" s="87"/>
      <c r="R224" s="313"/>
      <c r="S224" s="314"/>
      <c r="T224" s="314"/>
      <c r="U224" s="88"/>
      <c r="V224" s="89"/>
      <c r="W224" s="90"/>
      <c r="X224" s="90"/>
      <c r="Y224" s="91"/>
      <c r="Z224" s="323"/>
      <c r="AA224" s="324"/>
      <c r="AB224" s="324"/>
      <c r="AC224" s="92"/>
      <c r="AD224" s="93"/>
      <c r="AE224" s="94"/>
      <c r="AF224" s="94"/>
      <c r="AG224" s="95"/>
      <c r="AH224" s="96"/>
    </row>
    <row r="225" spans="2:34" ht="15.75" thickBot="1" x14ac:dyDescent="0.3">
      <c r="B225" s="182">
        <f>'Import élèves'!E223</f>
        <v>0</v>
      </c>
      <c r="C225" s="183">
        <f>'Import élèves'!F223</f>
        <v>0</v>
      </c>
      <c r="D225" s="184">
        <f>'Import élèves'!H223</f>
        <v>0</v>
      </c>
      <c r="E225" s="184">
        <f>'Import élèves'!J223</f>
        <v>0</v>
      </c>
      <c r="F225" s="184">
        <f>'Import élèves'!K223</f>
        <v>0</v>
      </c>
      <c r="G225" s="185">
        <f>'Import élèves'!L223</f>
        <v>0</v>
      </c>
      <c r="H225" s="166">
        <v>222</v>
      </c>
      <c r="I225" s="193"/>
      <c r="J225" s="81"/>
      <c r="K225" s="97"/>
      <c r="L225" s="97"/>
      <c r="M225" s="98"/>
      <c r="N225" s="99"/>
      <c r="O225" s="100"/>
      <c r="P225" s="100"/>
      <c r="Q225" s="101"/>
      <c r="R225" s="309"/>
      <c r="S225" s="310"/>
      <c r="T225" s="310"/>
      <c r="U225" s="102"/>
      <c r="V225" s="103"/>
      <c r="W225" s="104"/>
      <c r="X225" s="104"/>
      <c r="Y225" s="105"/>
      <c r="Z225" s="311"/>
      <c r="AA225" s="312"/>
      <c r="AB225" s="312"/>
      <c r="AC225" s="106"/>
      <c r="AD225" s="107"/>
      <c r="AE225" s="108"/>
      <c r="AF225" s="108"/>
      <c r="AG225" s="109"/>
      <c r="AH225" s="110"/>
    </row>
    <row r="226" spans="2:34" x14ac:dyDescent="0.25">
      <c r="B226" s="182">
        <f>'Import élèves'!E224</f>
        <v>0</v>
      </c>
      <c r="C226" s="183">
        <f>'Import élèves'!F224</f>
        <v>0</v>
      </c>
      <c r="D226" s="184">
        <f>'Import élèves'!H224</f>
        <v>0</v>
      </c>
      <c r="E226" s="184">
        <f>'Import élèves'!J224</f>
        <v>0</v>
      </c>
      <c r="F226" s="184">
        <f>'Import élèves'!K224</f>
        <v>0</v>
      </c>
      <c r="G226" s="185">
        <f>'Import élèves'!L224</f>
        <v>0</v>
      </c>
      <c r="H226" s="181">
        <v>223</v>
      </c>
      <c r="I226" s="193"/>
      <c r="J226" s="81"/>
      <c r="K226" s="97"/>
      <c r="L226" s="97"/>
      <c r="M226" s="98"/>
      <c r="N226" s="99"/>
      <c r="O226" s="100"/>
      <c r="P226" s="100"/>
      <c r="Q226" s="101"/>
      <c r="R226" s="309"/>
      <c r="S226" s="310"/>
      <c r="T226" s="310"/>
      <c r="U226" s="102"/>
      <c r="V226" s="103"/>
      <c r="W226" s="104"/>
      <c r="X226" s="104"/>
      <c r="Y226" s="105"/>
      <c r="Z226" s="311"/>
      <c r="AA226" s="312"/>
      <c r="AB226" s="312"/>
      <c r="AC226" s="106"/>
      <c r="AD226" s="107"/>
      <c r="AE226" s="108"/>
      <c r="AF226" s="108"/>
      <c r="AG226" s="109"/>
      <c r="AH226" s="110"/>
    </row>
    <row r="227" spans="2:34" x14ac:dyDescent="0.25">
      <c r="B227" s="182">
        <f>'Import élèves'!E225</f>
        <v>0</v>
      </c>
      <c r="C227" s="183">
        <f>'Import élèves'!F225</f>
        <v>0</v>
      </c>
      <c r="D227" s="184">
        <f>'Import élèves'!H225</f>
        <v>0</v>
      </c>
      <c r="E227" s="184">
        <f>'Import élèves'!J225</f>
        <v>0</v>
      </c>
      <c r="F227" s="184">
        <f>'Import élèves'!K225</f>
        <v>0</v>
      </c>
      <c r="G227" s="185">
        <f>'Import élèves'!L225</f>
        <v>0</v>
      </c>
      <c r="H227" s="166">
        <v>224</v>
      </c>
      <c r="I227" s="193"/>
      <c r="J227" s="81"/>
      <c r="K227" s="97"/>
      <c r="L227" s="97"/>
      <c r="M227" s="98"/>
      <c r="N227" s="99"/>
      <c r="O227" s="100"/>
      <c r="P227" s="100"/>
      <c r="Q227" s="101"/>
      <c r="R227" s="309"/>
      <c r="S227" s="310"/>
      <c r="T227" s="310"/>
      <c r="U227" s="102"/>
      <c r="V227" s="103"/>
      <c r="W227" s="104"/>
      <c r="X227" s="104"/>
      <c r="Y227" s="105"/>
      <c r="Z227" s="311"/>
      <c r="AA227" s="312"/>
      <c r="AB227" s="312"/>
      <c r="AC227" s="106"/>
      <c r="AD227" s="107"/>
      <c r="AE227" s="108"/>
      <c r="AF227" s="108"/>
      <c r="AG227" s="109"/>
      <c r="AH227" s="110"/>
    </row>
    <row r="228" spans="2:34" ht="15.75" thickBot="1" x14ac:dyDescent="0.3">
      <c r="B228" s="187">
        <f>'Import élèves'!E226</f>
        <v>0</v>
      </c>
      <c r="C228" s="188">
        <f>'Import élèves'!F226</f>
        <v>0</v>
      </c>
      <c r="D228" s="189">
        <f>'Import élèves'!H226</f>
        <v>0</v>
      </c>
      <c r="E228" s="189">
        <f>'Import élèves'!J226</f>
        <v>0</v>
      </c>
      <c r="F228" s="189">
        <f>'Import élèves'!K226</f>
        <v>0</v>
      </c>
      <c r="G228" s="190">
        <f>'Import élèves'!L226</f>
        <v>0</v>
      </c>
      <c r="H228" s="166">
        <v>225</v>
      </c>
      <c r="I228" s="193"/>
      <c r="J228" s="111"/>
      <c r="K228" s="112"/>
      <c r="L228" s="112"/>
      <c r="M228" s="113"/>
      <c r="N228" s="114"/>
      <c r="O228" s="115"/>
      <c r="P228" s="115"/>
      <c r="Q228" s="116"/>
      <c r="R228" s="315"/>
      <c r="S228" s="316"/>
      <c r="T228" s="316"/>
      <c r="U228" s="117"/>
      <c r="V228" s="118"/>
      <c r="W228" s="119"/>
      <c r="X228" s="119"/>
      <c r="Y228" s="120"/>
      <c r="Z228" s="317"/>
      <c r="AA228" s="318"/>
      <c r="AB228" s="318"/>
      <c r="AC228" s="121"/>
      <c r="AD228" s="122"/>
      <c r="AE228" s="123"/>
      <c r="AF228" s="123"/>
      <c r="AG228" s="124"/>
      <c r="AH228" s="125"/>
    </row>
    <row r="229" spans="2:34" x14ac:dyDescent="0.25">
      <c r="B229" s="177">
        <f>'Import élèves'!E227</f>
        <v>0</v>
      </c>
      <c r="C229" s="178">
        <f>'Import élèves'!F227</f>
        <v>0</v>
      </c>
      <c r="D229" s="179">
        <f>'Import élèves'!H227</f>
        <v>0</v>
      </c>
      <c r="E229" s="179">
        <f>'Import élèves'!J227</f>
        <v>0</v>
      </c>
      <c r="F229" s="179">
        <f>'Import élèves'!K227</f>
        <v>0</v>
      </c>
      <c r="G229" s="180">
        <f>'Import élèves'!L227</f>
        <v>0</v>
      </c>
      <c r="H229" s="181">
        <v>226</v>
      </c>
      <c r="I229" s="193"/>
      <c r="J229" s="82"/>
      <c r="K229" s="83"/>
      <c r="L229" s="83"/>
      <c r="M229" s="84"/>
      <c r="N229" s="85"/>
      <c r="O229" s="86"/>
      <c r="P229" s="86"/>
      <c r="Q229" s="87"/>
      <c r="R229" s="313"/>
      <c r="S229" s="314"/>
      <c r="T229" s="314"/>
      <c r="U229" s="88"/>
      <c r="V229" s="89"/>
      <c r="W229" s="90"/>
      <c r="X229" s="90"/>
      <c r="Y229" s="91"/>
      <c r="Z229" s="323"/>
      <c r="AA229" s="324"/>
      <c r="AB229" s="324"/>
      <c r="AC229" s="92"/>
      <c r="AD229" s="93"/>
      <c r="AE229" s="94"/>
      <c r="AF229" s="94"/>
      <c r="AG229" s="95"/>
      <c r="AH229" s="96"/>
    </row>
    <row r="230" spans="2:34" x14ac:dyDescent="0.25">
      <c r="B230" s="182">
        <f>'Import élèves'!E228</f>
        <v>0</v>
      </c>
      <c r="C230" s="183">
        <f>'Import élèves'!F228</f>
        <v>0</v>
      </c>
      <c r="D230" s="184">
        <f>'Import élèves'!H228</f>
        <v>0</v>
      </c>
      <c r="E230" s="184">
        <f>'Import élèves'!J228</f>
        <v>0</v>
      </c>
      <c r="F230" s="184">
        <f>'Import élèves'!K228</f>
        <v>0</v>
      </c>
      <c r="G230" s="185">
        <f>'Import élèves'!L228</f>
        <v>0</v>
      </c>
      <c r="H230" s="166">
        <v>227</v>
      </c>
      <c r="I230" s="193"/>
      <c r="J230" s="81"/>
      <c r="K230" s="97"/>
      <c r="L230" s="97"/>
      <c r="M230" s="98"/>
      <c r="N230" s="99"/>
      <c r="O230" s="100"/>
      <c r="P230" s="100"/>
      <c r="Q230" s="101"/>
      <c r="R230" s="309"/>
      <c r="S230" s="310"/>
      <c r="T230" s="310"/>
      <c r="U230" s="102"/>
      <c r="V230" s="103"/>
      <c r="W230" s="104"/>
      <c r="X230" s="104"/>
      <c r="Y230" s="105"/>
      <c r="Z230" s="311"/>
      <c r="AA230" s="312"/>
      <c r="AB230" s="312"/>
      <c r="AC230" s="106"/>
      <c r="AD230" s="107"/>
      <c r="AE230" s="108"/>
      <c r="AF230" s="108"/>
      <c r="AG230" s="109"/>
      <c r="AH230" s="110"/>
    </row>
    <row r="231" spans="2:34" ht="15.75" thickBot="1" x14ac:dyDescent="0.3">
      <c r="B231" s="182">
        <f>'Import élèves'!E229</f>
        <v>0</v>
      </c>
      <c r="C231" s="183">
        <f>'Import élèves'!F229</f>
        <v>0</v>
      </c>
      <c r="D231" s="184">
        <f>'Import élèves'!H229</f>
        <v>0</v>
      </c>
      <c r="E231" s="184">
        <f>'Import élèves'!J229</f>
        <v>0</v>
      </c>
      <c r="F231" s="184">
        <f>'Import élèves'!K229</f>
        <v>0</v>
      </c>
      <c r="G231" s="185">
        <f>'Import élèves'!L229</f>
        <v>0</v>
      </c>
      <c r="H231" s="166">
        <v>228</v>
      </c>
      <c r="I231" s="193"/>
      <c r="J231" s="81"/>
      <c r="K231" s="97"/>
      <c r="L231" s="97"/>
      <c r="M231" s="98"/>
      <c r="N231" s="99"/>
      <c r="O231" s="100"/>
      <c r="P231" s="100"/>
      <c r="Q231" s="101"/>
      <c r="R231" s="309"/>
      <c r="S231" s="310"/>
      <c r="T231" s="310"/>
      <c r="U231" s="102"/>
      <c r="V231" s="103"/>
      <c r="W231" s="104"/>
      <c r="X231" s="104"/>
      <c r="Y231" s="105"/>
      <c r="Z231" s="311"/>
      <c r="AA231" s="312"/>
      <c r="AB231" s="312"/>
      <c r="AC231" s="106"/>
      <c r="AD231" s="107"/>
      <c r="AE231" s="108"/>
      <c r="AF231" s="108"/>
      <c r="AG231" s="109"/>
      <c r="AH231" s="110"/>
    </row>
    <row r="232" spans="2:34" x14ac:dyDescent="0.25">
      <c r="B232" s="182">
        <f>'Import élèves'!E230</f>
        <v>0</v>
      </c>
      <c r="C232" s="183">
        <f>'Import élèves'!F230</f>
        <v>0</v>
      </c>
      <c r="D232" s="184">
        <f>'Import élèves'!H230</f>
        <v>0</v>
      </c>
      <c r="E232" s="184">
        <f>'Import élèves'!J230</f>
        <v>0</v>
      </c>
      <c r="F232" s="184">
        <f>'Import élèves'!K230</f>
        <v>0</v>
      </c>
      <c r="G232" s="185">
        <f>'Import élèves'!L230</f>
        <v>0</v>
      </c>
      <c r="H232" s="181">
        <v>229</v>
      </c>
      <c r="I232" s="193"/>
      <c r="J232" s="81"/>
      <c r="K232" s="97"/>
      <c r="L232" s="97"/>
      <c r="M232" s="98"/>
      <c r="N232" s="99"/>
      <c r="O232" s="100"/>
      <c r="P232" s="100"/>
      <c r="Q232" s="101"/>
      <c r="R232" s="309"/>
      <c r="S232" s="310"/>
      <c r="T232" s="310"/>
      <c r="U232" s="102"/>
      <c r="V232" s="103"/>
      <c r="W232" s="104"/>
      <c r="X232" s="104"/>
      <c r="Y232" s="105"/>
      <c r="Z232" s="311"/>
      <c r="AA232" s="312"/>
      <c r="AB232" s="312"/>
      <c r="AC232" s="106"/>
      <c r="AD232" s="107"/>
      <c r="AE232" s="108"/>
      <c r="AF232" s="108"/>
      <c r="AG232" s="109"/>
      <c r="AH232" s="110"/>
    </row>
    <row r="233" spans="2:34" ht="15.75" thickBot="1" x14ac:dyDescent="0.3">
      <c r="B233" s="187">
        <f>'Import élèves'!E231</f>
        <v>0</v>
      </c>
      <c r="C233" s="188">
        <f>'Import élèves'!F231</f>
        <v>0</v>
      </c>
      <c r="D233" s="189">
        <f>'Import élèves'!H231</f>
        <v>0</v>
      </c>
      <c r="E233" s="189">
        <f>'Import élèves'!J231</f>
        <v>0</v>
      </c>
      <c r="F233" s="189">
        <f>'Import élèves'!K231</f>
        <v>0</v>
      </c>
      <c r="G233" s="190">
        <f>'Import élèves'!L231</f>
        <v>0</v>
      </c>
      <c r="H233" s="166">
        <v>230</v>
      </c>
      <c r="I233" s="193"/>
      <c r="J233" s="111"/>
      <c r="K233" s="112"/>
      <c r="L233" s="112"/>
      <c r="M233" s="113"/>
      <c r="N233" s="114"/>
      <c r="O233" s="115"/>
      <c r="P233" s="115"/>
      <c r="Q233" s="116"/>
      <c r="R233" s="315"/>
      <c r="S233" s="316"/>
      <c r="T233" s="316"/>
      <c r="U233" s="117"/>
      <c r="V233" s="118"/>
      <c r="W233" s="119"/>
      <c r="X233" s="119"/>
      <c r="Y233" s="120"/>
      <c r="Z233" s="317"/>
      <c r="AA233" s="318"/>
      <c r="AB233" s="318"/>
      <c r="AC233" s="121"/>
      <c r="AD233" s="122"/>
      <c r="AE233" s="123"/>
      <c r="AF233" s="123"/>
      <c r="AG233" s="124"/>
      <c r="AH233" s="125"/>
    </row>
    <row r="234" spans="2:34" ht="15.75" thickBot="1" x14ac:dyDescent="0.3">
      <c r="B234" s="177">
        <f>'Import élèves'!E232</f>
        <v>0</v>
      </c>
      <c r="C234" s="178">
        <f>'Import élèves'!F232</f>
        <v>0</v>
      </c>
      <c r="D234" s="179">
        <f>'Import élèves'!H232</f>
        <v>0</v>
      </c>
      <c r="E234" s="179">
        <f>'Import élèves'!J232</f>
        <v>0</v>
      </c>
      <c r="F234" s="179">
        <f>'Import élèves'!K232</f>
        <v>0</v>
      </c>
      <c r="G234" s="180">
        <f>'Import élèves'!L232</f>
        <v>0</v>
      </c>
      <c r="H234" s="166">
        <v>231</v>
      </c>
      <c r="I234" s="193"/>
      <c r="J234" s="82"/>
      <c r="K234" s="83"/>
      <c r="L234" s="83"/>
      <c r="M234" s="84"/>
      <c r="N234" s="85"/>
      <c r="O234" s="86"/>
      <c r="P234" s="86"/>
      <c r="Q234" s="87"/>
      <c r="R234" s="313"/>
      <c r="S234" s="314"/>
      <c r="T234" s="314"/>
      <c r="U234" s="88"/>
      <c r="V234" s="89"/>
      <c r="W234" s="90"/>
      <c r="X234" s="90"/>
      <c r="Y234" s="91"/>
      <c r="Z234" s="323"/>
      <c r="AA234" s="324"/>
      <c r="AB234" s="324"/>
      <c r="AC234" s="92"/>
      <c r="AD234" s="93"/>
      <c r="AE234" s="94"/>
      <c r="AF234" s="94"/>
      <c r="AG234" s="95"/>
      <c r="AH234" s="96"/>
    </row>
    <row r="235" spans="2:34" x14ac:dyDescent="0.25">
      <c r="B235" s="182">
        <f>'Import élèves'!E233</f>
        <v>0</v>
      </c>
      <c r="C235" s="183">
        <f>'Import élèves'!F233</f>
        <v>0</v>
      </c>
      <c r="D235" s="184">
        <f>'Import élèves'!H233</f>
        <v>0</v>
      </c>
      <c r="E235" s="184">
        <f>'Import élèves'!J233</f>
        <v>0</v>
      </c>
      <c r="F235" s="184">
        <f>'Import élèves'!K233</f>
        <v>0</v>
      </c>
      <c r="G235" s="185">
        <f>'Import élèves'!L233</f>
        <v>0</v>
      </c>
      <c r="H235" s="181">
        <v>232</v>
      </c>
      <c r="I235" s="193"/>
      <c r="J235" s="81"/>
      <c r="K235" s="97"/>
      <c r="L235" s="97"/>
      <c r="M235" s="98"/>
      <c r="N235" s="99"/>
      <c r="O235" s="100"/>
      <c r="P235" s="100"/>
      <c r="Q235" s="101"/>
      <c r="R235" s="309"/>
      <c r="S235" s="310"/>
      <c r="T235" s="310"/>
      <c r="U235" s="102"/>
      <c r="V235" s="103"/>
      <c r="W235" s="104"/>
      <c r="X235" s="104"/>
      <c r="Y235" s="105"/>
      <c r="Z235" s="311"/>
      <c r="AA235" s="312"/>
      <c r="AB235" s="312"/>
      <c r="AC235" s="106"/>
      <c r="AD235" s="107"/>
      <c r="AE235" s="108"/>
      <c r="AF235" s="108"/>
      <c r="AG235" s="109"/>
      <c r="AH235" s="110"/>
    </row>
    <row r="236" spans="2:34" x14ac:dyDescent="0.25">
      <c r="B236" s="182">
        <f>'Import élèves'!E234</f>
        <v>0</v>
      </c>
      <c r="C236" s="183">
        <f>'Import élèves'!F234</f>
        <v>0</v>
      </c>
      <c r="D236" s="184">
        <f>'Import élèves'!H234</f>
        <v>0</v>
      </c>
      <c r="E236" s="184">
        <f>'Import élèves'!J234</f>
        <v>0</v>
      </c>
      <c r="F236" s="184">
        <f>'Import élèves'!K234</f>
        <v>0</v>
      </c>
      <c r="G236" s="185">
        <f>'Import élèves'!L234</f>
        <v>0</v>
      </c>
      <c r="H236" s="166">
        <v>233</v>
      </c>
      <c r="I236" s="193"/>
      <c r="J236" s="81"/>
      <c r="K236" s="97"/>
      <c r="L236" s="97"/>
      <c r="M236" s="98"/>
      <c r="N236" s="99"/>
      <c r="O236" s="100"/>
      <c r="P236" s="100"/>
      <c r="Q236" s="101"/>
      <c r="R236" s="309"/>
      <c r="S236" s="310"/>
      <c r="T236" s="310"/>
      <c r="U236" s="102"/>
      <c r="V236" s="103"/>
      <c r="W236" s="104"/>
      <c r="X236" s="104"/>
      <c r="Y236" s="105"/>
      <c r="Z236" s="311"/>
      <c r="AA236" s="312"/>
      <c r="AB236" s="312"/>
      <c r="AC236" s="106"/>
      <c r="AD236" s="107"/>
      <c r="AE236" s="108"/>
      <c r="AF236" s="108"/>
      <c r="AG236" s="109"/>
      <c r="AH236" s="110"/>
    </row>
    <row r="237" spans="2:34" ht="15.75" thickBot="1" x14ac:dyDescent="0.3">
      <c r="B237" s="182">
        <f>'Import élèves'!E235</f>
        <v>0</v>
      </c>
      <c r="C237" s="183">
        <f>'Import élèves'!F235</f>
        <v>0</v>
      </c>
      <c r="D237" s="184">
        <f>'Import élèves'!H235</f>
        <v>0</v>
      </c>
      <c r="E237" s="184">
        <f>'Import élèves'!J235</f>
        <v>0</v>
      </c>
      <c r="F237" s="184">
        <f>'Import élèves'!K235</f>
        <v>0</v>
      </c>
      <c r="G237" s="185">
        <f>'Import élèves'!L235</f>
        <v>0</v>
      </c>
      <c r="H237" s="166">
        <v>234</v>
      </c>
      <c r="I237" s="193"/>
      <c r="J237" s="81"/>
      <c r="K237" s="97"/>
      <c r="L237" s="97"/>
      <c r="M237" s="98"/>
      <c r="N237" s="99"/>
      <c r="O237" s="100"/>
      <c r="P237" s="100"/>
      <c r="Q237" s="101"/>
      <c r="R237" s="309"/>
      <c r="S237" s="310"/>
      <c r="T237" s="310"/>
      <c r="U237" s="102"/>
      <c r="V237" s="103"/>
      <c r="W237" s="104"/>
      <c r="X237" s="104"/>
      <c r="Y237" s="105"/>
      <c r="Z237" s="311"/>
      <c r="AA237" s="312"/>
      <c r="AB237" s="312"/>
      <c r="AC237" s="106"/>
      <c r="AD237" s="107"/>
      <c r="AE237" s="108"/>
      <c r="AF237" s="108"/>
      <c r="AG237" s="109"/>
      <c r="AH237" s="110"/>
    </row>
    <row r="238" spans="2:34" ht="15.75" thickBot="1" x14ac:dyDescent="0.3">
      <c r="B238" s="187">
        <f>'Import élèves'!E236</f>
        <v>0</v>
      </c>
      <c r="C238" s="188">
        <f>'Import élèves'!F236</f>
        <v>0</v>
      </c>
      <c r="D238" s="189">
        <f>'Import élèves'!H236</f>
        <v>0</v>
      </c>
      <c r="E238" s="189">
        <f>'Import élèves'!J236</f>
        <v>0</v>
      </c>
      <c r="F238" s="189">
        <f>'Import élèves'!K236</f>
        <v>0</v>
      </c>
      <c r="G238" s="190">
        <f>'Import élèves'!L236</f>
        <v>0</v>
      </c>
      <c r="H238" s="181">
        <v>235</v>
      </c>
      <c r="I238" s="193"/>
      <c r="J238" s="111"/>
      <c r="K238" s="112"/>
      <c r="L238" s="112"/>
      <c r="M238" s="113"/>
      <c r="N238" s="114"/>
      <c r="O238" s="115"/>
      <c r="P238" s="115"/>
      <c r="Q238" s="116"/>
      <c r="R238" s="315"/>
      <c r="S238" s="316"/>
      <c r="T238" s="316"/>
      <c r="U238" s="117"/>
      <c r="V238" s="118"/>
      <c r="W238" s="119"/>
      <c r="X238" s="119"/>
      <c r="Y238" s="120"/>
      <c r="Z238" s="317"/>
      <c r="AA238" s="318"/>
      <c r="AB238" s="318"/>
      <c r="AC238" s="121"/>
      <c r="AD238" s="122"/>
      <c r="AE238" s="123"/>
      <c r="AF238" s="123"/>
      <c r="AG238" s="124"/>
      <c r="AH238" s="125"/>
    </row>
    <row r="239" spans="2:34" x14ac:dyDescent="0.25">
      <c r="B239" s="177">
        <f>'Import élèves'!E237</f>
        <v>0</v>
      </c>
      <c r="C239" s="178">
        <f>'Import élèves'!F237</f>
        <v>0</v>
      </c>
      <c r="D239" s="179">
        <f>'Import élèves'!H237</f>
        <v>0</v>
      </c>
      <c r="E239" s="179">
        <f>'Import élèves'!J237</f>
        <v>0</v>
      </c>
      <c r="F239" s="179">
        <f>'Import élèves'!K237</f>
        <v>0</v>
      </c>
      <c r="G239" s="180">
        <f>'Import élèves'!L237</f>
        <v>0</v>
      </c>
      <c r="H239" s="166">
        <v>236</v>
      </c>
      <c r="I239" s="193"/>
      <c r="J239" s="82"/>
      <c r="K239" s="83"/>
      <c r="L239" s="83"/>
      <c r="M239" s="84"/>
      <c r="N239" s="85"/>
      <c r="O239" s="86"/>
      <c r="P239" s="86"/>
      <c r="Q239" s="87"/>
      <c r="R239" s="313"/>
      <c r="S239" s="314"/>
      <c r="T239" s="314"/>
      <c r="U239" s="88"/>
      <c r="V239" s="89"/>
      <c r="W239" s="90"/>
      <c r="X239" s="90"/>
      <c r="Y239" s="91"/>
      <c r="Z239" s="323"/>
      <c r="AA239" s="324"/>
      <c r="AB239" s="324"/>
      <c r="AC239" s="92"/>
      <c r="AD239" s="93"/>
      <c r="AE239" s="94"/>
      <c r="AF239" s="94"/>
      <c r="AG239" s="95"/>
      <c r="AH239" s="96"/>
    </row>
    <row r="240" spans="2:34" ht="15.75" thickBot="1" x14ac:dyDescent="0.3">
      <c r="B240" s="182">
        <f>'Import élèves'!E238</f>
        <v>0</v>
      </c>
      <c r="C240" s="183">
        <f>'Import élèves'!F238</f>
        <v>0</v>
      </c>
      <c r="D240" s="184">
        <f>'Import élèves'!H238</f>
        <v>0</v>
      </c>
      <c r="E240" s="184">
        <f>'Import élèves'!J238</f>
        <v>0</v>
      </c>
      <c r="F240" s="184">
        <f>'Import élèves'!K238</f>
        <v>0</v>
      </c>
      <c r="G240" s="185">
        <f>'Import élèves'!L238</f>
        <v>0</v>
      </c>
      <c r="H240" s="166">
        <v>237</v>
      </c>
      <c r="I240" s="193"/>
      <c r="J240" s="81"/>
      <c r="K240" s="97"/>
      <c r="L240" s="97"/>
      <c r="M240" s="98"/>
      <c r="N240" s="99"/>
      <c r="O240" s="100"/>
      <c r="P240" s="100"/>
      <c r="Q240" s="101"/>
      <c r="R240" s="309"/>
      <c r="S240" s="310"/>
      <c r="T240" s="310"/>
      <c r="U240" s="102"/>
      <c r="V240" s="103"/>
      <c r="W240" s="104"/>
      <c r="X240" s="104"/>
      <c r="Y240" s="105"/>
      <c r="Z240" s="311"/>
      <c r="AA240" s="312"/>
      <c r="AB240" s="312"/>
      <c r="AC240" s="106"/>
      <c r="AD240" s="107"/>
      <c r="AE240" s="108"/>
      <c r="AF240" s="108"/>
      <c r="AG240" s="109"/>
      <c r="AH240" s="110"/>
    </row>
    <row r="241" spans="2:34" x14ac:dyDescent="0.25">
      <c r="B241" s="182">
        <f>'Import élèves'!E239</f>
        <v>0</v>
      </c>
      <c r="C241" s="183">
        <f>'Import élèves'!F239</f>
        <v>0</v>
      </c>
      <c r="D241" s="184">
        <f>'Import élèves'!H239</f>
        <v>0</v>
      </c>
      <c r="E241" s="184">
        <f>'Import élèves'!J239</f>
        <v>0</v>
      </c>
      <c r="F241" s="184">
        <f>'Import élèves'!K239</f>
        <v>0</v>
      </c>
      <c r="G241" s="185">
        <f>'Import élèves'!L239</f>
        <v>0</v>
      </c>
      <c r="H241" s="181">
        <v>238</v>
      </c>
      <c r="I241" s="193"/>
      <c r="J241" s="81"/>
      <c r="K241" s="97"/>
      <c r="L241" s="97"/>
      <c r="M241" s="98"/>
      <c r="N241" s="99"/>
      <c r="O241" s="100"/>
      <c r="P241" s="100"/>
      <c r="Q241" s="101"/>
      <c r="R241" s="309"/>
      <c r="S241" s="310"/>
      <c r="T241" s="310"/>
      <c r="U241" s="102"/>
      <c r="V241" s="103"/>
      <c r="W241" s="104"/>
      <c r="X241" s="104"/>
      <c r="Y241" s="105"/>
      <c r="Z241" s="311"/>
      <c r="AA241" s="312"/>
      <c r="AB241" s="312"/>
      <c r="AC241" s="106"/>
      <c r="AD241" s="107"/>
      <c r="AE241" s="108"/>
      <c r="AF241" s="108"/>
      <c r="AG241" s="109"/>
      <c r="AH241" s="110"/>
    </row>
    <row r="242" spans="2:34" x14ac:dyDescent="0.25">
      <c r="B242" s="182">
        <f>'Import élèves'!E240</f>
        <v>0</v>
      </c>
      <c r="C242" s="183">
        <f>'Import élèves'!F240</f>
        <v>0</v>
      </c>
      <c r="D242" s="184">
        <f>'Import élèves'!H240</f>
        <v>0</v>
      </c>
      <c r="E242" s="184">
        <f>'Import élèves'!J240</f>
        <v>0</v>
      </c>
      <c r="F242" s="184">
        <f>'Import élèves'!K240</f>
        <v>0</v>
      </c>
      <c r="G242" s="185">
        <f>'Import élèves'!L240</f>
        <v>0</v>
      </c>
      <c r="H242" s="166">
        <v>239</v>
      </c>
      <c r="I242" s="193"/>
      <c r="J242" s="81"/>
      <c r="K242" s="97"/>
      <c r="L242" s="97"/>
      <c r="M242" s="98"/>
      <c r="N242" s="99"/>
      <c r="O242" s="100"/>
      <c r="P242" s="100"/>
      <c r="Q242" s="101"/>
      <c r="R242" s="309"/>
      <c r="S242" s="310"/>
      <c r="T242" s="310"/>
      <c r="U242" s="102"/>
      <c r="V242" s="103"/>
      <c r="W242" s="104"/>
      <c r="X242" s="104"/>
      <c r="Y242" s="105"/>
      <c r="Z242" s="311"/>
      <c r="AA242" s="312"/>
      <c r="AB242" s="312"/>
      <c r="AC242" s="106"/>
      <c r="AD242" s="107"/>
      <c r="AE242" s="108"/>
      <c r="AF242" s="108"/>
      <c r="AG242" s="109"/>
      <c r="AH242" s="110"/>
    </row>
    <row r="243" spans="2:34" ht="15.75" thickBot="1" x14ac:dyDescent="0.3">
      <c r="B243" s="187">
        <f>'Import élèves'!E241</f>
        <v>0</v>
      </c>
      <c r="C243" s="188">
        <f>'Import élèves'!F241</f>
        <v>0</v>
      </c>
      <c r="D243" s="189">
        <f>'Import élèves'!H241</f>
        <v>0</v>
      </c>
      <c r="E243" s="189">
        <f>'Import élèves'!J241</f>
        <v>0</v>
      </c>
      <c r="F243" s="189">
        <f>'Import élèves'!K241</f>
        <v>0</v>
      </c>
      <c r="G243" s="190">
        <f>'Import élèves'!L241</f>
        <v>0</v>
      </c>
      <c r="H243" s="166">
        <v>240</v>
      </c>
      <c r="I243" s="193"/>
      <c r="J243" s="111"/>
      <c r="K243" s="112"/>
      <c r="L243" s="112"/>
      <c r="M243" s="113"/>
      <c r="N243" s="114"/>
      <c r="O243" s="115"/>
      <c r="P243" s="115"/>
      <c r="Q243" s="116"/>
      <c r="R243" s="315"/>
      <c r="S243" s="316"/>
      <c r="T243" s="316"/>
      <c r="U243" s="117"/>
      <c r="V243" s="118"/>
      <c r="W243" s="119"/>
      <c r="X243" s="119"/>
      <c r="Y243" s="120"/>
      <c r="Z243" s="317"/>
      <c r="AA243" s="318"/>
      <c r="AB243" s="318"/>
      <c r="AC243" s="121"/>
      <c r="AD243" s="122"/>
      <c r="AE243" s="123"/>
      <c r="AF243" s="123"/>
      <c r="AG243" s="124"/>
      <c r="AH243" s="125"/>
    </row>
    <row r="244" spans="2:34" x14ac:dyDescent="0.25">
      <c r="B244" s="177">
        <f>'Import élèves'!E242</f>
        <v>0</v>
      </c>
      <c r="C244" s="178">
        <f>'Import élèves'!F242</f>
        <v>0</v>
      </c>
      <c r="D244" s="179">
        <f>'Import élèves'!H242</f>
        <v>0</v>
      </c>
      <c r="E244" s="179">
        <f>'Import élèves'!J242</f>
        <v>0</v>
      </c>
      <c r="F244" s="179">
        <f>'Import élèves'!K242</f>
        <v>0</v>
      </c>
      <c r="G244" s="180">
        <f>'Import élèves'!L242</f>
        <v>0</v>
      </c>
      <c r="H244" s="181">
        <v>241</v>
      </c>
      <c r="I244" s="193"/>
      <c r="J244" s="82"/>
      <c r="K244" s="83"/>
      <c r="L244" s="83"/>
      <c r="M244" s="84"/>
      <c r="N244" s="85"/>
      <c r="O244" s="86"/>
      <c r="P244" s="86"/>
      <c r="Q244" s="87"/>
      <c r="R244" s="313"/>
      <c r="S244" s="314"/>
      <c r="T244" s="314"/>
      <c r="U244" s="88"/>
      <c r="V244" s="89"/>
      <c r="W244" s="90"/>
      <c r="X244" s="90"/>
      <c r="Y244" s="91"/>
      <c r="Z244" s="323"/>
      <c r="AA244" s="324"/>
      <c r="AB244" s="324"/>
      <c r="AC244" s="92"/>
      <c r="AD244" s="93"/>
      <c r="AE244" s="94"/>
      <c r="AF244" s="94"/>
      <c r="AG244" s="95"/>
      <c r="AH244" s="96"/>
    </row>
    <row r="245" spans="2:34" x14ac:dyDescent="0.25">
      <c r="B245" s="182">
        <f>'Import élèves'!E243</f>
        <v>0</v>
      </c>
      <c r="C245" s="183">
        <f>'Import élèves'!F243</f>
        <v>0</v>
      </c>
      <c r="D245" s="184">
        <f>'Import élèves'!H243</f>
        <v>0</v>
      </c>
      <c r="E245" s="184">
        <f>'Import élèves'!J243</f>
        <v>0</v>
      </c>
      <c r="F245" s="184">
        <f>'Import élèves'!K243</f>
        <v>0</v>
      </c>
      <c r="G245" s="185">
        <f>'Import élèves'!L243</f>
        <v>0</v>
      </c>
      <c r="H245" s="166">
        <v>242</v>
      </c>
      <c r="I245" s="193"/>
      <c r="J245" s="81"/>
      <c r="K245" s="97"/>
      <c r="L245" s="97"/>
      <c r="M245" s="98"/>
      <c r="N245" s="99"/>
      <c r="O245" s="100"/>
      <c r="P245" s="100"/>
      <c r="Q245" s="101"/>
      <c r="R245" s="309"/>
      <c r="S245" s="310"/>
      <c r="T245" s="310"/>
      <c r="U245" s="102"/>
      <c r="V245" s="103"/>
      <c r="W245" s="104"/>
      <c r="X245" s="104"/>
      <c r="Y245" s="105"/>
      <c r="Z245" s="311"/>
      <c r="AA245" s="312"/>
      <c r="AB245" s="312"/>
      <c r="AC245" s="106"/>
      <c r="AD245" s="107"/>
      <c r="AE245" s="108"/>
      <c r="AF245" s="108"/>
      <c r="AG245" s="109"/>
      <c r="AH245" s="110"/>
    </row>
    <row r="246" spans="2:34" ht="15.75" thickBot="1" x14ac:dyDescent="0.3">
      <c r="B246" s="182">
        <f>'Import élèves'!E244</f>
        <v>0</v>
      </c>
      <c r="C246" s="183">
        <f>'Import élèves'!F244</f>
        <v>0</v>
      </c>
      <c r="D246" s="184">
        <f>'Import élèves'!H244</f>
        <v>0</v>
      </c>
      <c r="E246" s="184">
        <f>'Import élèves'!J244</f>
        <v>0</v>
      </c>
      <c r="F246" s="184">
        <f>'Import élèves'!K244</f>
        <v>0</v>
      </c>
      <c r="G246" s="185">
        <f>'Import élèves'!L244</f>
        <v>0</v>
      </c>
      <c r="H246" s="166">
        <v>243</v>
      </c>
      <c r="I246" s="193"/>
      <c r="J246" s="81"/>
      <c r="K246" s="97"/>
      <c r="L246" s="97"/>
      <c r="M246" s="98"/>
      <c r="N246" s="99"/>
      <c r="O246" s="100"/>
      <c r="P246" s="100"/>
      <c r="Q246" s="101"/>
      <c r="R246" s="309"/>
      <c r="S246" s="310"/>
      <c r="T246" s="310"/>
      <c r="U246" s="102"/>
      <c r="V246" s="103"/>
      <c r="W246" s="104"/>
      <c r="X246" s="104"/>
      <c r="Y246" s="105"/>
      <c r="Z246" s="311"/>
      <c r="AA246" s="312"/>
      <c r="AB246" s="312"/>
      <c r="AC246" s="106"/>
      <c r="AD246" s="107"/>
      <c r="AE246" s="108"/>
      <c r="AF246" s="108"/>
      <c r="AG246" s="109"/>
      <c r="AH246" s="110"/>
    </row>
    <row r="247" spans="2:34" x14ac:dyDescent="0.25">
      <c r="B247" s="182">
        <f>'Import élèves'!E245</f>
        <v>0</v>
      </c>
      <c r="C247" s="183">
        <f>'Import élèves'!F245</f>
        <v>0</v>
      </c>
      <c r="D247" s="184">
        <f>'Import élèves'!H245</f>
        <v>0</v>
      </c>
      <c r="E247" s="184">
        <f>'Import élèves'!J245</f>
        <v>0</v>
      </c>
      <c r="F247" s="184">
        <f>'Import élèves'!K245</f>
        <v>0</v>
      </c>
      <c r="G247" s="185">
        <f>'Import élèves'!L245</f>
        <v>0</v>
      </c>
      <c r="H247" s="181">
        <v>244</v>
      </c>
      <c r="I247" s="193"/>
      <c r="J247" s="81"/>
      <c r="K247" s="97"/>
      <c r="L247" s="97"/>
      <c r="M247" s="98"/>
      <c r="N247" s="99"/>
      <c r="O247" s="100"/>
      <c r="P247" s="100"/>
      <c r="Q247" s="101"/>
      <c r="R247" s="309"/>
      <c r="S247" s="310"/>
      <c r="T247" s="310"/>
      <c r="U247" s="102"/>
      <c r="V247" s="103"/>
      <c r="W247" s="104"/>
      <c r="X247" s="104"/>
      <c r="Y247" s="105"/>
      <c r="Z247" s="311"/>
      <c r="AA247" s="312"/>
      <c r="AB247" s="312"/>
      <c r="AC247" s="106"/>
      <c r="AD247" s="107"/>
      <c r="AE247" s="108"/>
      <c r="AF247" s="108"/>
      <c r="AG247" s="109"/>
      <c r="AH247" s="110"/>
    </row>
    <row r="248" spans="2:34" ht="15.75" thickBot="1" x14ac:dyDescent="0.3">
      <c r="B248" s="187">
        <f>'Import élèves'!E246</f>
        <v>0</v>
      </c>
      <c r="C248" s="188">
        <f>'Import élèves'!F246</f>
        <v>0</v>
      </c>
      <c r="D248" s="189">
        <f>'Import élèves'!H246</f>
        <v>0</v>
      </c>
      <c r="E248" s="189">
        <f>'Import élèves'!J246</f>
        <v>0</v>
      </c>
      <c r="F248" s="189">
        <f>'Import élèves'!K246</f>
        <v>0</v>
      </c>
      <c r="G248" s="190">
        <f>'Import élèves'!L246</f>
        <v>0</v>
      </c>
      <c r="H248" s="166">
        <v>245</v>
      </c>
      <c r="I248" s="193"/>
      <c r="J248" s="111"/>
      <c r="K248" s="112"/>
      <c r="L248" s="112"/>
      <c r="M248" s="113"/>
      <c r="N248" s="114"/>
      <c r="O248" s="115"/>
      <c r="P248" s="115"/>
      <c r="Q248" s="116"/>
      <c r="R248" s="315"/>
      <c r="S248" s="316"/>
      <c r="T248" s="316"/>
      <c r="U248" s="117"/>
      <c r="V248" s="118"/>
      <c r="W248" s="119"/>
      <c r="X248" s="119"/>
      <c r="Y248" s="120"/>
      <c r="Z248" s="317"/>
      <c r="AA248" s="318"/>
      <c r="AB248" s="318"/>
      <c r="AC248" s="121"/>
      <c r="AD248" s="122"/>
      <c r="AE248" s="123"/>
      <c r="AF248" s="123"/>
      <c r="AG248" s="124"/>
      <c r="AH248" s="125"/>
    </row>
    <row r="249" spans="2:34" ht="15.75" thickBot="1" x14ac:dyDescent="0.3">
      <c r="B249" s="177">
        <f>'Import élèves'!E247</f>
        <v>0</v>
      </c>
      <c r="C249" s="178">
        <f>'Import élèves'!F247</f>
        <v>0</v>
      </c>
      <c r="D249" s="179">
        <f>'Import élèves'!H247</f>
        <v>0</v>
      </c>
      <c r="E249" s="179">
        <f>'Import élèves'!J247</f>
        <v>0</v>
      </c>
      <c r="F249" s="179">
        <f>'Import élèves'!K247</f>
        <v>0</v>
      </c>
      <c r="G249" s="180">
        <f>'Import élèves'!L247</f>
        <v>0</v>
      </c>
      <c r="H249" s="166">
        <v>246</v>
      </c>
      <c r="I249" s="193"/>
      <c r="J249" s="82"/>
      <c r="K249" s="83"/>
      <c r="L249" s="83"/>
      <c r="M249" s="84"/>
      <c r="N249" s="85"/>
      <c r="O249" s="86"/>
      <c r="P249" s="86"/>
      <c r="Q249" s="87"/>
      <c r="R249" s="313"/>
      <c r="S249" s="314"/>
      <c r="T249" s="314"/>
      <c r="U249" s="88"/>
      <c r="V249" s="89"/>
      <c r="W249" s="90"/>
      <c r="X249" s="90"/>
      <c r="Y249" s="91"/>
      <c r="Z249" s="323"/>
      <c r="AA249" s="324"/>
      <c r="AB249" s="324"/>
      <c r="AC249" s="92"/>
      <c r="AD249" s="93"/>
      <c r="AE249" s="94"/>
      <c r="AF249" s="94"/>
      <c r="AG249" s="95"/>
      <c r="AH249" s="96"/>
    </row>
    <row r="250" spans="2:34" x14ac:dyDescent="0.25">
      <c r="B250" s="182">
        <f>'Import élèves'!E248</f>
        <v>0</v>
      </c>
      <c r="C250" s="183">
        <f>'Import élèves'!F248</f>
        <v>0</v>
      </c>
      <c r="D250" s="184">
        <f>'Import élèves'!H248</f>
        <v>0</v>
      </c>
      <c r="E250" s="184">
        <f>'Import élèves'!J248</f>
        <v>0</v>
      </c>
      <c r="F250" s="184">
        <f>'Import élèves'!K248</f>
        <v>0</v>
      </c>
      <c r="G250" s="185">
        <f>'Import élèves'!L248</f>
        <v>0</v>
      </c>
      <c r="H250" s="181">
        <v>247</v>
      </c>
      <c r="I250" s="193"/>
      <c r="J250" s="81"/>
      <c r="K250" s="97"/>
      <c r="L250" s="97"/>
      <c r="M250" s="98"/>
      <c r="N250" s="99"/>
      <c r="O250" s="100"/>
      <c r="P250" s="100"/>
      <c r="Q250" s="101"/>
      <c r="R250" s="309"/>
      <c r="S250" s="310"/>
      <c r="T250" s="310"/>
      <c r="U250" s="102"/>
      <c r="V250" s="103"/>
      <c r="W250" s="104"/>
      <c r="X250" s="104"/>
      <c r="Y250" s="105"/>
      <c r="Z250" s="311"/>
      <c r="AA250" s="312"/>
      <c r="AB250" s="312"/>
      <c r="AC250" s="106"/>
      <c r="AD250" s="107"/>
      <c r="AE250" s="108"/>
      <c r="AF250" s="108"/>
      <c r="AG250" s="109"/>
      <c r="AH250" s="110"/>
    </row>
    <row r="251" spans="2:34" x14ac:dyDescent="0.25">
      <c r="B251" s="182">
        <f>'Import élèves'!E249</f>
        <v>0</v>
      </c>
      <c r="C251" s="183">
        <f>'Import élèves'!F249</f>
        <v>0</v>
      </c>
      <c r="D251" s="184">
        <f>'Import élèves'!H249</f>
        <v>0</v>
      </c>
      <c r="E251" s="184">
        <f>'Import élèves'!J249</f>
        <v>0</v>
      </c>
      <c r="F251" s="184">
        <f>'Import élèves'!K249</f>
        <v>0</v>
      </c>
      <c r="G251" s="185">
        <f>'Import élèves'!L249</f>
        <v>0</v>
      </c>
      <c r="H251" s="166">
        <v>248</v>
      </c>
      <c r="I251" s="193"/>
      <c r="J251" s="81"/>
      <c r="K251" s="97"/>
      <c r="L251" s="97"/>
      <c r="M251" s="98"/>
      <c r="N251" s="99"/>
      <c r="O251" s="100"/>
      <c r="P251" s="100"/>
      <c r="Q251" s="101"/>
      <c r="R251" s="309"/>
      <c r="S251" s="310"/>
      <c r="T251" s="310"/>
      <c r="U251" s="102"/>
      <c r="V251" s="103"/>
      <c r="W251" s="104"/>
      <c r="X251" s="104"/>
      <c r="Y251" s="105"/>
      <c r="Z251" s="311"/>
      <c r="AA251" s="312"/>
      <c r="AB251" s="312"/>
      <c r="AC251" s="106"/>
      <c r="AD251" s="107"/>
      <c r="AE251" s="108"/>
      <c r="AF251" s="108"/>
      <c r="AG251" s="109"/>
      <c r="AH251" s="110"/>
    </row>
    <row r="252" spans="2:34" ht="15.75" thickBot="1" x14ac:dyDescent="0.3">
      <c r="B252" s="182">
        <f>'Import élèves'!E250</f>
        <v>0</v>
      </c>
      <c r="C252" s="183">
        <f>'Import élèves'!F250</f>
        <v>0</v>
      </c>
      <c r="D252" s="184">
        <f>'Import élèves'!H250</f>
        <v>0</v>
      </c>
      <c r="E252" s="184">
        <f>'Import élèves'!J250</f>
        <v>0</v>
      </c>
      <c r="F252" s="184">
        <f>'Import élèves'!K250</f>
        <v>0</v>
      </c>
      <c r="G252" s="185">
        <f>'Import élèves'!L250</f>
        <v>0</v>
      </c>
      <c r="H252" s="166">
        <v>249</v>
      </c>
      <c r="I252" s="193"/>
      <c r="J252" s="81"/>
      <c r="K252" s="97"/>
      <c r="L252" s="97"/>
      <c r="M252" s="98"/>
      <c r="N252" s="99"/>
      <c r="O252" s="100"/>
      <c r="P252" s="100"/>
      <c r="Q252" s="101"/>
      <c r="R252" s="309"/>
      <c r="S252" s="310"/>
      <c r="T252" s="310"/>
      <c r="U252" s="102"/>
      <c r="V252" s="103"/>
      <c r="W252" s="104"/>
      <c r="X252" s="104"/>
      <c r="Y252" s="105"/>
      <c r="Z252" s="311"/>
      <c r="AA252" s="312"/>
      <c r="AB252" s="312"/>
      <c r="AC252" s="106"/>
      <c r="AD252" s="107"/>
      <c r="AE252" s="108"/>
      <c r="AF252" s="108"/>
      <c r="AG252" s="109"/>
      <c r="AH252" s="110"/>
    </row>
    <row r="253" spans="2:34" ht="15.75" thickBot="1" x14ac:dyDescent="0.3">
      <c r="B253" s="187">
        <f>'Import élèves'!E251</f>
        <v>0</v>
      </c>
      <c r="C253" s="188">
        <f>'Import élèves'!F251</f>
        <v>0</v>
      </c>
      <c r="D253" s="189">
        <f>'Import élèves'!H251</f>
        <v>0</v>
      </c>
      <c r="E253" s="189">
        <f>'Import élèves'!J251</f>
        <v>0</v>
      </c>
      <c r="F253" s="189">
        <f>'Import élèves'!K251</f>
        <v>0</v>
      </c>
      <c r="G253" s="190">
        <f>'Import élèves'!L251</f>
        <v>0</v>
      </c>
      <c r="H253" s="181">
        <v>250</v>
      </c>
      <c r="I253" s="193"/>
      <c r="J253" s="111"/>
      <c r="K253" s="112"/>
      <c r="L253" s="112"/>
      <c r="M253" s="113"/>
      <c r="N253" s="114"/>
      <c r="O253" s="115"/>
      <c r="P253" s="115"/>
      <c r="Q253" s="116"/>
      <c r="R253" s="315"/>
      <c r="S253" s="316"/>
      <c r="T253" s="316"/>
      <c r="U253" s="117"/>
      <c r="V253" s="118"/>
      <c r="W253" s="119"/>
      <c r="X253" s="119"/>
      <c r="Y253" s="120"/>
      <c r="Z253" s="317"/>
      <c r="AA253" s="318"/>
      <c r="AB253" s="318"/>
      <c r="AC253" s="121"/>
      <c r="AD253" s="122"/>
      <c r="AE253" s="123"/>
      <c r="AF253" s="123"/>
      <c r="AG253" s="124"/>
      <c r="AH253" s="125"/>
    </row>
    <row r="254" spans="2:34" x14ac:dyDescent="0.25">
      <c r="B254" s="177">
        <f>'Import élèves'!E252</f>
        <v>0</v>
      </c>
      <c r="C254" s="178">
        <f>'Import élèves'!F252</f>
        <v>0</v>
      </c>
      <c r="D254" s="179">
        <f>'Import élèves'!H252</f>
        <v>0</v>
      </c>
      <c r="E254" s="179">
        <f>'Import élèves'!J252</f>
        <v>0</v>
      </c>
      <c r="F254" s="179">
        <f>'Import élèves'!K252</f>
        <v>0</v>
      </c>
      <c r="G254" s="180">
        <f>'Import élèves'!L252</f>
        <v>0</v>
      </c>
      <c r="H254" s="166">
        <v>251</v>
      </c>
      <c r="I254" s="193"/>
      <c r="J254" s="82"/>
      <c r="K254" s="83"/>
      <c r="L254" s="83"/>
      <c r="M254" s="84"/>
      <c r="N254" s="85"/>
      <c r="O254" s="86"/>
      <c r="P254" s="86"/>
      <c r="Q254" s="87"/>
      <c r="R254" s="313"/>
      <c r="S254" s="314"/>
      <c r="T254" s="314"/>
      <c r="U254" s="88"/>
      <c r="V254" s="89"/>
      <c r="W254" s="90"/>
      <c r="X254" s="90"/>
      <c r="Y254" s="91"/>
      <c r="Z254" s="323"/>
      <c r="AA254" s="324"/>
      <c r="AB254" s="324"/>
      <c r="AC254" s="92"/>
      <c r="AD254" s="93"/>
      <c r="AE254" s="94"/>
      <c r="AF254" s="94"/>
      <c r="AG254" s="95"/>
      <c r="AH254" s="96"/>
    </row>
    <row r="255" spans="2:34" ht="15.75" thickBot="1" x14ac:dyDescent="0.3">
      <c r="B255" s="182">
        <f>'Import élèves'!E253</f>
        <v>0</v>
      </c>
      <c r="C255" s="183">
        <f>'Import élèves'!F253</f>
        <v>0</v>
      </c>
      <c r="D255" s="184">
        <f>'Import élèves'!H253</f>
        <v>0</v>
      </c>
      <c r="E255" s="184">
        <f>'Import élèves'!J253</f>
        <v>0</v>
      </c>
      <c r="F255" s="184">
        <f>'Import élèves'!K253</f>
        <v>0</v>
      </c>
      <c r="G255" s="185">
        <f>'Import élèves'!L253</f>
        <v>0</v>
      </c>
      <c r="H255" s="166">
        <v>252</v>
      </c>
      <c r="I255" s="193"/>
      <c r="J255" s="81"/>
      <c r="K255" s="97"/>
      <c r="L255" s="97"/>
      <c r="M255" s="98"/>
      <c r="N255" s="99"/>
      <c r="O255" s="100"/>
      <c r="P255" s="100"/>
      <c r="Q255" s="101"/>
      <c r="R255" s="309"/>
      <c r="S255" s="310"/>
      <c r="T255" s="310"/>
      <c r="U255" s="102"/>
      <c r="V255" s="103"/>
      <c r="W255" s="104"/>
      <c r="X255" s="104"/>
      <c r="Y255" s="105"/>
      <c r="Z255" s="311"/>
      <c r="AA255" s="312"/>
      <c r="AB255" s="312"/>
      <c r="AC255" s="106"/>
      <c r="AD255" s="107"/>
      <c r="AE255" s="108"/>
      <c r="AF255" s="108"/>
      <c r="AG255" s="109"/>
      <c r="AH255" s="110"/>
    </row>
    <row r="256" spans="2:34" x14ac:dyDescent="0.25">
      <c r="B256" s="182">
        <f>'Import élèves'!E254</f>
        <v>0</v>
      </c>
      <c r="C256" s="183">
        <f>'Import élèves'!F254</f>
        <v>0</v>
      </c>
      <c r="D256" s="184">
        <f>'Import élèves'!H254</f>
        <v>0</v>
      </c>
      <c r="E256" s="184">
        <f>'Import élèves'!J254</f>
        <v>0</v>
      </c>
      <c r="F256" s="184">
        <f>'Import élèves'!K254</f>
        <v>0</v>
      </c>
      <c r="G256" s="185">
        <f>'Import élèves'!L254</f>
        <v>0</v>
      </c>
      <c r="H256" s="181">
        <v>253</v>
      </c>
      <c r="I256" s="193"/>
      <c r="J256" s="81"/>
      <c r="K256" s="97"/>
      <c r="L256" s="97"/>
      <c r="M256" s="98"/>
      <c r="N256" s="99"/>
      <c r="O256" s="100"/>
      <c r="P256" s="100"/>
      <c r="Q256" s="101"/>
      <c r="R256" s="309"/>
      <c r="S256" s="310"/>
      <c r="T256" s="310"/>
      <c r="U256" s="102"/>
      <c r="V256" s="103"/>
      <c r="W256" s="104"/>
      <c r="X256" s="104"/>
      <c r="Y256" s="105"/>
      <c r="Z256" s="311"/>
      <c r="AA256" s="312"/>
      <c r="AB256" s="312"/>
      <c r="AC256" s="106"/>
      <c r="AD256" s="107"/>
      <c r="AE256" s="108"/>
      <c r="AF256" s="108"/>
      <c r="AG256" s="109"/>
      <c r="AH256" s="110"/>
    </row>
    <row r="257" spans="2:34" x14ac:dyDescent="0.25">
      <c r="B257" s="182">
        <f>'Import élèves'!E255</f>
        <v>0</v>
      </c>
      <c r="C257" s="183">
        <f>'Import élèves'!F255</f>
        <v>0</v>
      </c>
      <c r="D257" s="184">
        <f>'Import élèves'!H255</f>
        <v>0</v>
      </c>
      <c r="E257" s="184">
        <f>'Import élèves'!J255</f>
        <v>0</v>
      </c>
      <c r="F257" s="184">
        <f>'Import élèves'!K255</f>
        <v>0</v>
      </c>
      <c r="G257" s="185">
        <f>'Import élèves'!L255</f>
        <v>0</v>
      </c>
      <c r="H257" s="166">
        <v>254</v>
      </c>
      <c r="I257" s="193"/>
      <c r="J257" s="81"/>
      <c r="K257" s="97"/>
      <c r="L257" s="97"/>
      <c r="M257" s="98"/>
      <c r="N257" s="99"/>
      <c r="O257" s="100"/>
      <c r="P257" s="100"/>
      <c r="Q257" s="101"/>
      <c r="R257" s="309"/>
      <c r="S257" s="310"/>
      <c r="T257" s="310"/>
      <c r="U257" s="102"/>
      <c r="V257" s="103"/>
      <c r="W257" s="104"/>
      <c r="X257" s="104"/>
      <c r="Y257" s="105"/>
      <c r="Z257" s="311"/>
      <c r="AA257" s="312"/>
      <c r="AB257" s="312"/>
      <c r="AC257" s="106"/>
      <c r="AD257" s="107"/>
      <c r="AE257" s="108"/>
      <c r="AF257" s="108"/>
      <c r="AG257" s="109"/>
      <c r="AH257" s="110"/>
    </row>
    <row r="258" spans="2:34" ht="15.75" thickBot="1" x14ac:dyDescent="0.3">
      <c r="B258" s="187">
        <f>'Import élèves'!E256</f>
        <v>0</v>
      </c>
      <c r="C258" s="188">
        <f>'Import élèves'!F256</f>
        <v>0</v>
      </c>
      <c r="D258" s="189">
        <f>'Import élèves'!H256</f>
        <v>0</v>
      </c>
      <c r="E258" s="189">
        <f>'Import élèves'!J256</f>
        <v>0</v>
      </c>
      <c r="F258" s="189">
        <f>'Import élèves'!K256</f>
        <v>0</v>
      </c>
      <c r="G258" s="190">
        <f>'Import élèves'!L256</f>
        <v>0</v>
      </c>
      <c r="H258" s="166">
        <v>255</v>
      </c>
      <c r="I258" s="193"/>
      <c r="J258" s="111"/>
      <c r="K258" s="112"/>
      <c r="L258" s="112"/>
      <c r="M258" s="113"/>
      <c r="N258" s="114"/>
      <c r="O258" s="115"/>
      <c r="P258" s="115"/>
      <c r="Q258" s="116"/>
      <c r="R258" s="315"/>
      <c r="S258" s="316"/>
      <c r="T258" s="316"/>
      <c r="U258" s="117"/>
      <c r="V258" s="118"/>
      <c r="W258" s="119"/>
      <c r="X258" s="119"/>
      <c r="Y258" s="120"/>
      <c r="Z258" s="317"/>
      <c r="AA258" s="318"/>
      <c r="AB258" s="318"/>
      <c r="AC258" s="121"/>
      <c r="AD258" s="122"/>
      <c r="AE258" s="123"/>
      <c r="AF258" s="123"/>
      <c r="AG258" s="124"/>
      <c r="AH258" s="125"/>
    </row>
    <row r="259" spans="2:34" x14ac:dyDescent="0.25">
      <c r="B259" s="177">
        <f>'Import élèves'!E257</f>
        <v>0</v>
      </c>
      <c r="C259" s="178">
        <f>'Import élèves'!F257</f>
        <v>0</v>
      </c>
      <c r="D259" s="179">
        <f>'Import élèves'!H257</f>
        <v>0</v>
      </c>
      <c r="E259" s="179">
        <f>'Import élèves'!J257</f>
        <v>0</v>
      </c>
      <c r="F259" s="179">
        <f>'Import élèves'!K257</f>
        <v>0</v>
      </c>
      <c r="G259" s="180">
        <f>'Import élèves'!L257</f>
        <v>0</v>
      </c>
      <c r="H259" s="181">
        <v>256</v>
      </c>
      <c r="I259" s="193"/>
      <c r="J259" s="82"/>
      <c r="K259" s="83"/>
      <c r="L259" s="83"/>
      <c r="M259" s="84"/>
      <c r="N259" s="85"/>
      <c r="O259" s="86"/>
      <c r="P259" s="86"/>
      <c r="Q259" s="87"/>
      <c r="R259" s="313"/>
      <c r="S259" s="314"/>
      <c r="T259" s="314"/>
      <c r="U259" s="88"/>
      <c r="V259" s="89"/>
      <c r="W259" s="90"/>
      <c r="X259" s="90"/>
      <c r="Y259" s="91"/>
      <c r="Z259" s="323"/>
      <c r="AA259" s="324"/>
      <c r="AB259" s="324"/>
      <c r="AC259" s="92"/>
      <c r="AD259" s="93"/>
      <c r="AE259" s="94"/>
      <c r="AF259" s="94"/>
      <c r="AG259" s="95"/>
      <c r="AH259" s="96"/>
    </row>
    <row r="260" spans="2:34" x14ac:dyDescent="0.25">
      <c r="B260" s="182">
        <f>'Import élèves'!E258</f>
        <v>0</v>
      </c>
      <c r="C260" s="183">
        <f>'Import élèves'!F258</f>
        <v>0</v>
      </c>
      <c r="D260" s="184">
        <f>'Import élèves'!H258</f>
        <v>0</v>
      </c>
      <c r="E260" s="184">
        <f>'Import élèves'!J258</f>
        <v>0</v>
      </c>
      <c r="F260" s="184">
        <f>'Import élèves'!K258</f>
        <v>0</v>
      </c>
      <c r="G260" s="185">
        <f>'Import élèves'!L258</f>
        <v>0</v>
      </c>
      <c r="H260" s="166">
        <v>257</v>
      </c>
      <c r="I260" s="193"/>
      <c r="J260" s="81"/>
      <c r="K260" s="97"/>
      <c r="L260" s="97"/>
      <c r="M260" s="98"/>
      <c r="N260" s="99"/>
      <c r="O260" s="100"/>
      <c r="P260" s="100"/>
      <c r="Q260" s="101"/>
      <c r="R260" s="309"/>
      <c r="S260" s="310"/>
      <c r="T260" s="310"/>
      <c r="U260" s="102"/>
      <c r="V260" s="103"/>
      <c r="W260" s="104"/>
      <c r="X260" s="104"/>
      <c r="Y260" s="105"/>
      <c r="Z260" s="311"/>
      <c r="AA260" s="312"/>
      <c r="AB260" s="312"/>
      <c r="AC260" s="106"/>
      <c r="AD260" s="107"/>
      <c r="AE260" s="108"/>
      <c r="AF260" s="108"/>
      <c r="AG260" s="109"/>
      <c r="AH260" s="110"/>
    </row>
    <row r="261" spans="2:34" ht="15.75" thickBot="1" x14ac:dyDescent="0.3">
      <c r="B261" s="182">
        <f>'Import élèves'!E259</f>
        <v>0</v>
      </c>
      <c r="C261" s="183">
        <f>'Import élèves'!F259</f>
        <v>0</v>
      </c>
      <c r="D261" s="184">
        <f>'Import élèves'!H259</f>
        <v>0</v>
      </c>
      <c r="E261" s="184">
        <f>'Import élèves'!J259</f>
        <v>0</v>
      </c>
      <c r="F261" s="184">
        <f>'Import élèves'!K259</f>
        <v>0</v>
      </c>
      <c r="G261" s="185">
        <f>'Import élèves'!L259</f>
        <v>0</v>
      </c>
      <c r="H261" s="166">
        <v>258</v>
      </c>
      <c r="I261" s="193"/>
      <c r="J261" s="81"/>
      <c r="K261" s="97"/>
      <c r="L261" s="97"/>
      <c r="M261" s="98"/>
      <c r="N261" s="99"/>
      <c r="O261" s="100"/>
      <c r="P261" s="100"/>
      <c r="Q261" s="101"/>
      <c r="R261" s="309"/>
      <c r="S261" s="310"/>
      <c r="T261" s="310"/>
      <c r="U261" s="102"/>
      <c r="V261" s="103"/>
      <c r="W261" s="104"/>
      <c r="X261" s="104"/>
      <c r="Y261" s="105"/>
      <c r="Z261" s="311"/>
      <c r="AA261" s="312"/>
      <c r="AB261" s="312"/>
      <c r="AC261" s="106"/>
      <c r="AD261" s="107"/>
      <c r="AE261" s="108"/>
      <c r="AF261" s="108"/>
      <c r="AG261" s="109"/>
      <c r="AH261" s="110"/>
    </row>
    <row r="262" spans="2:34" x14ac:dyDescent="0.25">
      <c r="B262" s="182">
        <f>'Import élèves'!E260</f>
        <v>0</v>
      </c>
      <c r="C262" s="183">
        <f>'Import élèves'!F260</f>
        <v>0</v>
      </c>
      <c r="D262" s="184">
        <f>'Import élèves'!H260</f>
        <v>0</v>
      </c>
      <c r="E262" s="184">
        <f>'Import élèves'!J260</f>
        <v>0</v>
      </c>
      <c r="F262" s="184">
        <f>'Import élèves'!K260</f>
        <v>0</v>
      </c>
      <c r="G262" s="185">
        <f>'Import élèves'!L260</f>
        <v>0</v>
      </c>
      <c r="H262" s="181">
        <v>259</v>
      </c>
      <c r="I262" s="193"/>
      <c r="J262" s="81"/>
      <c r="K262" s="97"/>
      <c r="L262" s="97"/>
      <c r="M262" s="98"/>
      <c r="N262" s="99"/>
      <c r="O262" s="100"/>
      <c r="P262" s="100"/>
      <c r="Q262" s="101"/>
      <c r="R262" s="309"/>
      <c r="S262" s="310"/>
      <c r="T262" s="310"/>
      <c r="U262" s="102"/>
      <c r="V262" s="103"/>
      <c r="W262" s="104"/>
      <c r="X262" s="104"/>
      <c r="Y262" s="105"/>
      <c r="Z262" s="311"/>
      <c r="AA262" s="312"/>
      <c r="AB262" s="312"/>
      <c r="AC262" s="106"/>
      <c r="AD262" s="107"/>
      <c r="AE262" s="108"/>
      <c r="AF262" s="108"/>
      <c r="AG262" s="109"/>
      <c r="AH262" s="110"/>
    </row>
    <row r="263" spans="2:34" ht="15.75" thickBot="1" x14ac:dyDescent="0.3">
      <c r="B263" s="187">
        <f>'Import élèves'!E261</f>
        <v>0</v>
      </c>
      <c r="C263" s="188">
        <f>'Import élèves'!F261</f>
        <v>0</v>
      </c>
      <c r="D263" s="189">
        <f>'Import élèves'!H261</f>
        <v>0</v>
      </c>
      <c r="E263" s="189">
        <f>'Import élèves'!J261</f>
        <v>0</v>
      </c>
      <c r="F263" s="189">
        <f>'Import élèves'!K261</f>
        <v>0</v>
      </c>
      <c r="G263" s="190">
        <f>'Import élèves'!L261</f>
        <v>0</v>
      </c>
      <c r="H263" s="166">
        <v>260</v>
      </c>
      <c r="I263" s="193"/>
      <c r="J263" s="111"/>
      <c r="K263" s="112"/>
      <c r="L263" s="112"/>
      <c r="M263" s="113"/>
      <c r="N263" s="114"/>
      <c r="O263" s="115"/>
      <c r="P263" s="115"/>
      <c r="Q263" s="116"/>
      <c r="R263" s="315"/>
      <c r="S263" s="316"/>
      <c r="T263" s="316"/>
      <c r="U263" s="117"/>
      <c r="V263" s="118"/>
      <c r="W263" s="119"/>
      <c r="X263" s="119"/>
      <c r="Y263" s="120"/>
      <c r="Z263" s="317"/>
      <c r="AA263" s="318"/>
      <c r="AB263" s="318"/>
      <c r="AC263" s="121"/>
      <c r="AD263" s="122"/>
      <c r="AE263" s="123"/>
      <c r="AF263" s="123"/>
      <c r="AG263" s="124"/>
      <c r="AH263" s="125"/>
    </row>
    <row r="264" spans="2:34" ht="15.75" thickBot="1" x14ac:dyDescent="0.3">
      <c r="B264" s="177">
        <f>'Import élèves'!E262</f>
        <v>0</v>
      </c>
      <c r="C264" s="178">
        <f>'Import élèves'!F262</f>
        <v>0</v>
      </c>
      <c r="D264" s="179">
        <f>'Import élèves'!H262</f>
        <v>0</v>
      </c>
      <c r="E264" s="179">
        <f>'Import élèves'!J262</f>
        <v>0</v>
      </c>
      <c r="F264" s="179">
        <f>'Import élèves'!K262</f>
        <v>0</v>
      </c>
      <c r="G264" s="180">
        <f>'Import élèves'!L262</f>
        <v>0</v>
      </c>
      <c r="H264" s="166">
        <v>261</v>
      </c>
      <c r="I264" s="193"/>
      <c r="J264" s="82"/>
      <c r="K264" s="83"/>
      <c r="L264" s="83"/>
      <c r="M264" s="84"/>
      <c r="N264" s="85"/>
      <c r="O264" s="86"/>
      <c r="P264" s="86"/>
      <c r="Q264" s="87"/>
      <c r="R264" s="313"/>
      <c r="S264" s="314"/>
      <c r="T264" s="314"/>
      <c r="U264" s="88"/>
      <c r="V264" s="89"/>
      <c r="W264" s="90"/>
      <c r="X264" s="90"/>
      <c r="Y264" s="91"/>
      <c r="Z264" s="323"/>
      <c r="AA264" s="324"/>
      <c r="AB264" s="324"/>
      <c r="AC264" s="92"/>
      <c r="AD264" s="93"/>
      <c r="AE264" s="94"/>
      <c r="AF264" s="94"/>
      <c r="AG264" s="95"/>
      <c r="AH264" s="96"/>
    </row>
    <row r="265" spans="2:34" x14ac:dyDescent="0.25">
      <c r="B265" s="182">
        <f>'Import élèves'!E263</f>
        <v>0</v>
      </c>
      <c r="C265" s="183">
        <f>'Import élèves'!F263</f>
        <v>0</v>
      </c>
      <c r="D265" s="184">
        <f>'Import élèves'!H263</f>
        <v>0</v>
      </c>
      <c r="E265" s="184">
        <f>'Import élèves'!J263</f>
        <v>0</v>
      </c>
      <c r="F265" s="184">
        <f>'Import élèves'!K263</f>
        <v>0</v>
      </c>
      <c r="G265" s="185">
        <f>'Import élèves'!L263</f>
        <v>0</v>
      </c>
      <c r="H265" s="181">
        <v>262</v>
      </c>
      <c r="I265" s="193"/>
      <c r="J265" s="81"/>
      <c r="K265" s="97"/>
      <c r="L265" s="97"/>
      <c r="M265" s="98"/>
      <c r="N265" s="99"/>
      <c r="O265" s="100"/>
      <c r="P265" s="100"/>
      <c r="Q265" s="101"/>
      <c r="R265" s="309"/>
      <c r="S265" s="310"/>
      <c r="T265" s="310"/>
      <c r="U265" s="102"/>
      <c r="V265" s="103"/>
      <c r="W265" s="104"/>
      <c r="X265" s="104"/>
      <c r="Y265" s="105"/>
      <c r="Z265" s="311"/>
      <c r="AA265" s="312"/>
      <c r="AB265" s="312"/>
      <c r="AC265" s="106"/>
      <c r="AD265" s="107"/>
      <c r="AE265" s="108"/>
      <c r="AF265" s="108"/>
      <c r="AG265" s="109"/>
      <c r="AH265" s="110"/>
    </row>
    <row r="266" spans="2:34" x14ac:dyDescent="0.25">
      <c r="B266" s="182">
        <f>'Import élèves'!E264</f>
        <v>0</v>
      </c>
      <c r="C266" s="183">
        <f>'Import élèves'!F264</f>
        <v>0</v>
      </c>
      <c r="D266" s="184">
        <f>'Import élèves'!H264</f>
        <v>0</v>
      </c>
      <c r="E266" s="184">
        <f>'Import élèves'!J264</f>
        <v>0</v>
      </c>
      <c r="F266" s="184">
        <f>'Import élèves'!K264</f>
        <v>0</v>
      </c>
      <c r="G266" s="185">
        <f>'Import élèves'!L264</f>
        <v>0</v>
      </c>
      <c r="H266" s="166">
        <v>263</v>
      </c>
      <c r="I266" s="193"/>
      <c r="J266" s="81"/>
      <c r="K266" s="97"/>
      <c r="L266" s="97"/>
      <c r="M266" s="98"/>
      <c r="N266" s="99"/>
      <c r="O266" s="100"/>
      <c r="P266" s="100"/>
      <c r="Q266" s="101"/>
      <c r="R266" s="309"/>
      <c r="S266" s="310"/>
      <c r="T266" s="310"/>
      <c r="U266" s="102"/>
      <c r="V266" s="103"/>
      <c r="W266" s="104"/>
      <c r="X266" s="104"/>
      <c r="Y266" s="105"/>
      <c r="Z266" s="311"/>
      <c r="AA266" s="312"/>
      <c r="AB266" s="312"/>
      <c r="AC266" s="106"/>
      <c r="AD266" s="107"/>
      <c r="AE266" s="108"/>
      <c r="AF266" s="108"/>
      <c r="AG266" s="109"/>
      <c r="AH266" s="110"/>
    </row>
    <row r="267" spans="2:34" ht="15.75" thickBot="1" x14ac:dyDescent="0.3">
      <c r="B267" s="182">
        <f>'Import élèves'!E265</f>
        <v>0</v>
      </c>
      <c r="C267" s="183">
        <f>'Import élèves'!F265</f>
        <v>0</v>
      </c>
      <c r="D267" s="184">
        <f>'Import élèves'!H265</f>
        <v>0</v>
      </c>
      <c r="E267" s="184">
        <f>'Import élèves'!J265</f>
        <v>0</v>
      </c>
      <c r="F267" s="184">
        <f>'Import élèves'!K265</f>
        <v>0</v>
      </c>
      <c r="G267" s="185">
        <f>'Import élèves'!L265</f>
        <v>0</v>
      </c>
      <c r="H267" s="166">
        <v>264</v>
      </c>
      <c r="I267" s="193"/>
      <c r="J267" s="81"/>
      <c r="K267" s="97"/>
      <c r="L267" s="97"/>
      <c r="M267" s="98"/>
      <c r="N267" s="99"/>
      <c r="O267" s="100"/>
      <c r="P267" s="100"/>
      <c r="Q267" s="101"/>
      <c r="R267" s="309"/>
      <c r="S267" s="310"/>
      <c r="T267" s="310"/>
      <c r="U267" s="102"/>
      <c r="V267" s="103"/>
      <c r="W267" s="104"/>
      <c r="X267" s="104"/>
      <c r="Y267" s="105"/>
      <c r="Z267" s="311"/>
      <c r="AA267" s="312"/>
      <c r="AB267" s="312"/>
      <c r="AC267" s="106"/>
      <c r="AD267" s="107"/>
      <c r="AE267" s="108"/>
      <c r="AF267" s="108"/>
      <c r="AG267" s="109"/>
      <c r="AH267" s="110"/>
    </row>
    <row r="268" spans="2:34" ht="15.75" thickBot="1" x14ac:dyDescent="0.3">
      <c r="B268" s="187">
        <f>'Import élèves'!E266</f>
        <v>0</v>
      </c>
      <c r="C268" s="188">
        <f>'Import élèves'!F266</f>
        <v>0</v>
      </c>
      <c r="D268" s="189">
        <f>'Import élèves'!H266</f>
        <v>0</v>
      </c>
      <c r="E268" s="189">
        <f>'Import élèves'!J266</f>
        <v>0</v>
      </c>
      <c r="F268" s="189">
        <f>'Import élèves'!K266</f>
        <v>0</v>
      </c>
      <c r="G268" s="190">
        <f>'Import élèves'!L266</f>
        <v>0</v>
      </c>
      <c r="H268" s="181">
        <v>265</v>
      </c>
      <c r="I268" s="193"/>
      <c r="J268" s="111"/>
      <c r="K268" s="112"/>
      <c r="L268" s="112"/>
      <c r="M268" s="113"/>
      <c r="N268" s="114"/>
      <c r="O268" s="115"/>
      <c r="P268" s="115"/>
      <c r="Q268" s="116"/>
      <c r="R268" s="315"/>
      <c r="S268" s="316"/>
      <c r="T268" s="316"/>
      <c r="U268" s="117"/>
      <c r="V268" s="118"/>
      <c r="W268" s="119"/>
      <c r="X268" s="119"/>
      <c r="Y268" s="120"/>
      <c r="Z268" s="317"/>
      <c r="AA268" s="318"/>
      <c r="AB268" s="318"/>
      <c r="AC268" s="121"/>
      <c r="AD268" s="122"/>
      <c r="AE268" s="123"/>
      <c r="AF268" s="123"/>
      <c r="AG268" s="124"/>
      <c r="AH268" s="125"/>
    </row>
    <row r="269" spans="2:34" x14ac:dyDescent="0.25">
      <c r="B269" s="177">
        <f>'Import élèves'!E267</f>
        <v>0</v>
      </c>
      <c r="C269" s="178">
        <f>'Import élèves'!F267</f>
        <v>0</v>
      </c>
      <c r="D269" s="179">
        <f>'Import élèves'!H267</f>
        <v>0</v>
      </c>
      <c r="E269" s="179">
        <f>'Import élèves'!J267</f>
        <v>0</v>
      </c>
      <c r="F269" s="179">
        <f>'Import élèves'!K267</f>
        <v>0</v>
      </c>
      <c r="G269" s="180">
        <f>'Import élèves'!L267</f>
        <v>0</v>
      </c>
      <c r="H269" s="166">
        <v>266</v>
      </c>
      <c r="I269" s="193"/>
      <c r="J269" s="82"/>
      <c r="K269" s="83"/>
      <c r="L269" s="83"/>
      <c r="M269" s="84"/>
      <c r="N269" s="85"/>
      <c r="O269" s="86"/>
      <c r="P269" s="86"/>
      <c r="Q269" s="87"/>
      <c r="R269" s="313"/>
      <c r="S269" s="314"/>
      <c r="T269" s="314"/>
      <c r="U269" s="88"/>
      <c r="V269" s="89"/>
      <c r="W269" s="90"/>
      <c r="X269" s="90"/>
      <c r="Y269" s="91"/>
      <c r="Z269" s="323"/>
      <c r="AA269" s="324"/>
      <c r="AB269" s="324"/>
      <c r="AC269" s="92"/>
      <c r="AD269" s="93"/>
      <c r="AE269" s="94"/>
      <c r="AF269" s="94"/>
      <c r="AG269" s="95"/>
      <c r="AH269" s="96"/>
    </row>
    <row r="270" spans="2:34" ht="15.75" thickBot="1" x14ac:dyDescent="0.3">
      <c r="B270" s="182">
        <f>'Import élèves'!E268</f>
        <v>0</v>
      </c>
      <c r="C270" s="183">
        <f>'Import élèves'!F268</f>
        <v>0</v>
      </c>
      <c r="D270" s="184">
        <f>'Import élèves'!H268</f>
        <v>0</v>
      </c>
      <c r="E270" s="184">
        <f>'Import élèves'!J268</f>
        <v>0</v>
      </c>
      <c r="F270" s="184">
        <f>'Import élèves'!K268</f>
        <v>0</v>
      </c>
      <c r="G270" s="185">
        <f>'Import élèves'!L268</f>
        <v>0</v>
      </c>
      <c r="H270" s="166">
        <v>267</v>
      </c>
      <c r="I270" s="193"/>
      <c r="J270" s="81"/>
      <c r="K270" s="97"/>
      <c r="L270" s="97"/>
      <c r="M270" s="98"/>
      <c r="N270" s="99"/>
      <c r="O270" s="100"/>
      <c r="P270" s="100"/>
      <c r="Q270" s="101"/>
      <c r="R270" s="309"/>
      <c r="S270" s="310"/>
      <c r="T270" s="310"/>
      <c r="U270" s="102"/>
      <c r="V270" s="103"/>
      <c r="W270" s="104"/>
      <c r="X270" s="104"/>
      <c r="Y270" s="105"/>
      <c r="Z270" s="311"/>
      <c r="AA270" s="312"/>
      <c r="AB270" s="312"/>
      <c r="AC270" s="106"/>
      <c r="AD270" s="107"/>
      <c r="AE270" s="108"/>
      <c r="AF270" s="108"/>
      <c r="AG270" s="109"/>
      <c r="AH270" s="110"/>
    </row>
    <row r="271" spans="2:34" x14ac:dyDescent="0.25">
      <c r="B271" s="182">
        <f>'Import élèves'!E269</f>
        <v>0</v>
      </c>
      <c r="C271" s="183">
        <f>'Import élèves'!F269</f>
        <v>0</v>
      </c>
      <c r="D271" s="184">
        <f>'Import élèves'!H269</f>
        <v>0</v>
      </c>
      <c r="E271" s="184">
        <f>'Import élèves'!J269</f>
        <v>0</v>
      </c>
      <c r="F271" s="184">
        <f>'Import élèves'!K269</f>
        <v>0</v>
      </c>
      <c r="G271" s="185">
        <f>'Import élèves'!L269</f>
        <v>0</v>
      </c>
      <c r="H271" s="181">
        <v>268</v>
      </c>
      <c r="I271" s="193"/>
      <c r="J271" s="81"/>
      <c r="K271" s="97"/>
      <c r="L271" s="97"/>
      <c r="M271" s="98"/>
      <c r="N271" s="99"/>
      <c r="O271" s="100"/>
      <c r="P271" s="100"/>
      <c r="Q271" s="101"/>
      <c r="R271" s="309"/>
      <c r="S271" s="310"/>
      <c r="T271" s="310"/>
      <c r="U271" s="102"/>
      <c r="V271" s="103"/>
      <c r="W271" s="104"/>
      <c r="X271" s="104"/>
      <c r="Y271" s="105"/>
      <c r="Z271" s="311"/>
      <c r="AA271" s="312"/>
      <c r="AB271" s="312"/>
      <c r="AC271" s="106"/>
      <c r="AD271" s="107"/>
      <c r="AE271" s="108"/>
      <c r="AF271" s="108"/>
      <c r="AG271" s="109"/>
      <c r="AH271" s="110"/>
    </row>
    <row r="272" spans="2:34" x14ac:dyDescent="0.25">
      <c r="B272" s="182">
        <f>'Import élèves'!E270</f>
        <v>0</v>
      </c>
      <c r="C272" s="183">
        <f>'Import élèves'!F270</f>
        <v>0</v>
      </c>
      <c r="D272" s="184">
        <f>'Import élèves'!H270</f>
        <v>0</v>
      </c>
      <c r="E272" s="184">
        <f>'Import élèves'!J270</f>
        <v>0</v>
      </c>
      <c r="F272" s="184">
        <f>'Import élèves'!K270</f>
        <v>0</v>
      </c>
      <c r="G272" s="185">
        <f>'Import élèves'!L270</f>
        <v>0</v>
      </c>
      <c r="H272" s="166">
        <v>269</v>
      </c>
      <c r="I272" s="193"/>
      <c r="J272" s="81"/>
      <c r="K272" s="97"/>
      <c r="L272" s="97"/>
      <c r="M272" s="98"/>
      <c r="N272" s="99"/>
      <c r="O272" s="100"/>
      <c r="P272" s="100"/>
      <c r="Q272" s="101"/>
      <c r="R272" s="309"/>
      <c r="S272" s="310"/>
      <c r="T272" s="310"/>
      <c r="U272" s="102"/>
      <c r="V272" s="103"/>
      <c r="W272" s="104"/>
      <c r="X272" s="104"/>
      <c r="Y272" s="105"/>
      <c r="Z272" s="311"/>
      <c r="AA272" s="312"/>
      <c r="AB272" s="312"/>
      <c r="AC272" s="106"/>
      <c r="AD272" s="107"/>
      <c r="AE272" s="108"/>
      <c r="AF272" s="108"/>
      <c r="AG272" s="109"/>
      <c r="AH272" s="110"/>
    </row>
    <row r="273" spans="2:34" ht="15.75" thickBot="1" x14ac:dyDescent="0.3">
      <c r="B273" s="187">
        <f>'Import élèves'!E271</f>
        <v>0</v>
      </c>
      <c r="C273" s="188">
        <f>'Import élèves'!F271</f>
        <v>0</v>
      </c>
      <c r="D273" s="189">
        <f>'Import élèves'!H271</f>
        <v>0</v>
      </c>
      <c r="E273" s="189">
        <f>'Import élèves'!J271</f>
        <v>0</v>
      </c>
      <c r="F273" s="189">
        <f>'Import élèves'!K271</f>
        <v>0</v>
      </c>
      <c r="G273" s="190">
        <f>'Import élèves'!L271</f>
        <v>0</v>
      </c>
      <c r="H273" s="166">
        <v>270</v>
      </c>
      <c r="I273" s="193"/>
      <c r="J273" s="111"/>
      <c r="K273" s="112"/>
      <c r="L273" s="112"/>
      <c r="M273" s="113"/>
      <c r="N273" s="114"/>
      <c r="O273" s="115"/>
      <c r="P273" s="115"/>
      <c r="Q273" s="116"/>
      <c r="R273" s="315"/>
      <c r="S273" s="316"/>
      <c r="T273" s="316"/>
      <c r="U273" s="117"/>
      <c r="V273" s="118"/>
      <c r="W273" s="119"/>
      <c r="X273" s="119"/>
      <c r="Y273" s="120"/>
      <c r="Z273" s="317"/>
      <c r="AA273" s="318"/>
      <c r="AB273" s="318"/>
      <c r="AC273" s="121"/>
      <c r="AD273" s="122"/>
      <c r="AE273" s="123"/>
      <c r="AF273" s="123"/>
      <c r="AG273" s="124"/>
      <c r="AH273" s="125"/>
    </row>
    <row r="274" spans="2:34" x14ac:dyDescent="0.25">
      <c r="B274" s="177">
        <f>'Import élèves'!E272</f>
        <v>0</v>
      </c>
      <c r="C274" s="178">
        <f>'Import élèves'!F272</f>
        <v>0</v>
      </c>
      <c r="D274" s="179">
        <f>'Import élèves'!H272</f>
        <v>0</v>
      </c>
      <c r="E274" s="179">
        <f>'Import élèves'!J272</f>
        <v>0</v>
      </c>
      <c r="F274" s="179">
        <f>'Import élèves'!K272</f>
        <v>0</v>
      </c>
      <c r="G274" s="180">
        <f>'Import élèves'!L272</f>
        <v>0</v>
      </c>
      <c r="H274" s="181">
        <v>271</v>
      </c>
      <c r="I274" s="193"/>
      <c r="J274" s="82"/>
      <c r="K274" s="83"/>
      <c r="L274" s="83"/>
      <c r="M274" s="84"/>
      <c r="N274" s="85"/>
      <c r="O274" s="86"/>
      <c r="P274" s="86"/>
      <c r="Q274" s="87"/>
      <c r="R274" s="313"/>
      <c r="S274" s="314"/>
      <c r="T274" s="314"/>
      <c r="U274" s="88"/>
      <c r="V274" s="89"/>
      <c r="W274" s="90"/>
      <c r="X274" s="90"/>
      <c r="Y274" s="91"/>
      <c r="Z274" s="323"/>
      <c r="AA274" s="324"/>
      <c r="AB274" s="324"/>
      <c r="AC274" s="92"/>
      <c r="AD274" s="93"/>
      <c r="AE274" s="94"/>
      <c r="AF274" s="94"/>
      <c r="AG274" s="95"/>
      <c r="AH274" s="96"/>
    </row>
    <row r="275" spans="2:34" x14ac:dyDescent="0.25">
      <c r="B275" s="182">
        <f>'Import élèves'!E273</f>
        <v>0</v>
      </c>
      <c r="C275" s="183">
        <f>'Import élèves'!F273</f>
        <v>0</v>
      </c>
      <c r="D275" s="184">
        <f>'Import élèves'!H273</f>
        <v>0</v>
      </c>
      <c r="E275" s="184">
        <f>'Import élèves'!J273</f>
        <v>0</v>
      </c>
      <c r="F275" s="184">
        <f>'Import élèves'!K273</f>
        <v>0</v>
      </c>
      <c r="G275" s="185">
        <f>'Import élèves'!L273</f>
        <v>0</v>
      </c>
      <c r="H275" s="166">
        <v>272</v>
      </c>
      <c r="I275" s="193"/>
      <c r="J275" s="81"/>
      <c r="K275" s="97"/>
      <c r="L275" s="97"/>
      <c r="M275" s="98"/>
      <c r="N275" s="99"/>
      <c r="O275" s="100"/>
      <c r="P275" s="100"/>
      <c r="Q275" s="101"/>
      <c r="R275" s="309"/>
      <c r="S275" s="310"/>
      <c r="T275" s="310"/>
      <c r="U275" s="102"/>
      <c r="V275" s="103"/>
      <c r="W275" s="104"/>
      <c r="X275" s="104"/>
      <c r="Y275" s="105"/>
      <c r="Z275" s="311"/>
      <c r="AA275" s="312"/>
      <c r="AB275" s="312"/>
      <c r="AC275" s="106"/>
      <c r="AD275" s="107"/>
      <c r="AE275" s="108"/>
      <c r="AF275" s="108"/>
      <c r="AG275" s="109"/>
      <c r="AH275" s="110"/>
    </row>
    <row r="276" spans="2:34" ht="15.75" thickBot="1" x14ac:dyDescent="0.3">
      <c r="B276" s="182">
        <f>'Import élèves'!E274</f>
        <v>0</v>
      </c>
      <c r="C276" s="183">
        <f>'Import élèves'!F274</f>
        <v>0</v>
      </c>
      <c r="D276" s="184">
        <f>'Import élèves'!H274</f>
        <v>0</v>
      </c>
      <c r="E276" s="184">
        <f>'Import élèves'!J274</f>
        <v>0</v>
      </c>
      <c r="F276" s="184">
        <f>'Import élèves'!K274</f>
        <v>0</v>
      </c>
      <c r="G276" s="185">
        <f>'Import élèves'!L274</f>
        <v>0</v>
      </c>
      <c r="H276" s="166">
        <v>273</v>
      </c>
      <c r="I276" s="193"/>
      <c r="J276" s="81"/>
      <c r="K276" s="97"/>
      <c r="L276" s="97"/>
      <c r="M276" s="98"/>
      <c r="N276" s="99"/>
      <c r="O276" s="100"/>
      <c r="P276" s="100"/>
      <c r="Q276" s="101"/>
      <c r="R276" s="309"/>
      <c r="S276" s="310"/>
      <c r="T276" s="310"/>
      <c r="U276" s="102"/>
      <c r="V276" s="103"/>
      <c r="W276" s="104"/>
      <c r="X276" s="104"/>
      <c r="Y276" s="105"/>
      <c r="Z276" s="311"/>
      <c r="AA276" s="312"/>
      <c r="AB276" s="312"/>
      <c r="AC276" s="106"/>
      <c r="AD276" s="107"/>
      <c r="AE276" s="108"/>
      <c r="AF276" s="108"/>
      <c r="AG276" s="109"/>
      <c r="AH276" s="110"/>
    </row>
    <row r="277" spans="2:34" x14ac:dyDescent="0.25">
      <c r="B277" s="182">
        <f>'Import élèves'!E275</f>
        <v>0</v>
      </c>
      <c r="C277" s="183">
        <f>'Import élèves'!F275</f>
        <v>0</v>
      </c>
      <c r="D277" s="184">
        <f>'Import élèves'!H275</f>
        <v>0</v>
      </c>
      <c r="E277" s="184">
        <f>'Import élèves'!J275</f>
        <v>0</v>
      </c>
      <c r="F277" s="184">
        <f>'Import élèves'!K275</f>
        <v>0</v>
      </c>
      <c r="G277" s="185">
        <f>'Import élèves'!L275</f>
        <v>0</v>
      </c>
      <c r="H277" s="181">
        <v>274</v>
      </c>
      <c r="I277" s="193"/>
      <c r="J277" s="81"/>
      <c r="K277" s="97"/>
      <c r="L277" s="97"/>
      <c r="M277" s="98"/>
      <c r="N277" s="99"/>
      <c r="O277" s="100"/>
      <c r="P277" s="100"/>
      <c r="Q277" s="101"/>
      <c r="R277" s="309"/>
      <c r="S277" s="310"/>
      <c r="T277" s="310"/>
      <c r="U277" s="102"/>
      <c r="V277" s="103"/>
      <c r="W277" s="104"/>
      <c r="X277" s="104"/>
      <c r="Y277" s="105"/>
      <c r="Z277" s="311"/>
      <c r="AA277" s="312"/>
      <c r="AB277" s="312"/>
      <c r="AC277" s="106"/>
      <c r="AD277" s="107"/>
      <c r="AE277" s="108"/>
      <c r="AF277" s="108"/>
      <c r="AG277" s="109"/>
      <c r="AH277" s="110"/>
    </row>
    <row r="278" spans="2:34" ht="15.75" thickBot="1" x14ac:dyDescent="0.3">
      <c r="B278" s="187">
        <f>'Import élèves'!E276</f>
        <v>0</v>
      </c>
      <c r="C278" s="188">
        <f>'Import élèves'!F276</f>
        <v>0</v>
      </c>
      <c r="D278" s="189">
        <f>'Import élèves'!H276</f>
        <v>0</v>
      </c>
      <c r="E278" s="189">
        <f>'Import élèves'!J276</f>
        <v>0</v>
      </c>
      <c r="F278" s="189">
        <f>'Import élèves'!K276</f>
        <v>0</v>
      </c>
      <c r="G278" s="190">
        <f>'Import élèves'!L276</f>
        <v>0</v>
      </c>
      <c r="H278" s="166">
        <v>275</v>
      </c>
      <c r="I278" s="193"/>
      <c r="J278" s="111"/>
      <c r="K278" s="112"/>
      <c r="L278" s="112"/>
      <c r="M278" s="113"/>
      <c r="N278" s="114"/>
      <c r="O278" s="115"/>
      <c r="P278" s="115"/>
      <c r="Q278" s="116"/>
      <c r="R278" s="315"/>
      <c r="S278" s="316"/>
      <c r="T278" s="316"/>
      <c r="U278" s="117"/>
      <c r="V278" s="118"/>
      <c r="W278" s="119"/>
      <c r="X278" s="119"/>
      <c r="Y278" s="120"/>
      <c r="Z278" s="317"/>
      <c r="AA278" s="318"/>
      <c r="AB278" s="318"/>
      <c r="AC278" s="121"/>
      <c r="AD278" s="122"/>
      <c r="AE278" s="123"/>
      <c r="AF278" s="123"/>
      <c r="AG278" s="124"/>
      <c r="AH278" s="125"/>
    </row>
    <row r="279" spans="2:34" ht="15.75" thickBot="1" x14ac:dyDescent="0.3">
      <c r="B279" s="177">
        <f>'Import élèves'!E277</f>
        <v>0</v>
      </c>
      <c r="C279" s="178">
        <f>'Import élèves'!F277</f>
        <v>0</v>
      </c>
      <c r="D279" s="179">
        <f>'Import élèves'!H277</f>
        <v>0</v>
      </c>
      <c r="E279" s="179">
        <f>'Import élèves'!J277</f>
        <v>0</v>
      </c>
      <c r="F279" s="179">
        <f>'Import élèves'!K277</f>
        <v>0</v>
      </c>
      <c r="G279" s="180">
        <f>'Import élèves'!L277</f>
        <v>0</v>
      </c>
      <c r="H279" s="166">
        <v>276</v>
      </c>
      <c r="I279" s="193"/>
      <c r="J279" s="82"/>
      <c r="K279" s="83"/>
      <c r="L279" s="83"/>
      <c r="M279" s="84"/>
      <c r="N279" s="85"/>
      <c r="O279" s="86"/>
      <c r="P279" s="86"/>
      <c r="Q279" s="87"/>
      <c r="R279" s="313"/>
      <c r="S279" s="314"/>
      <c r="T279" s="314"/>
      <c r="U279" s="88"/>
      <c r="V279" s="89"/>
      <c r="W279" s="90"/>
      <c r="X279" s="90"/>
      <c r="Y279" s="91"/>
      <c r="Z279" s="323"/>
      <c r="AA279" s="324"/>
      <c r="AB279" s="324"/>
      <c r="AC279" s="92"/>
      <c r="AD279" s="93"/>
      <c r="AE279" s="94"/>
      <c r="AF279" s="94"/>
      <c r="AG279" s="95"/>
      <c r="AH279" s="96"/>
    </row>
    <row r="280" spans="2:34" x14ac:dyDescent="0.25">
      <c r="B280" s="182">
        <f>'Import élèves'!E278</f>
        <v>0</v>
      </c>
      <c r="C280" s="183">
        <f>'Import élèves'!F278</f>
        <v>0</v>
      </c>
      <c r="D280" s="184">
        <f>'Import élèves'!H278</f>
        <v>0</v>
      </c>
      <c r="E280" s="184">
        <f>'Import élèves'!J278</f>
        <v>0</v>
      </c>
      <c r="F280" s="184">
        <f>'Import élèves'!K278</f>
        <v>0</v>
      </c>
      <c r="G280" s="185">
        <f>'Import élèves'!L278</f>
        <v>0</v>
      </c>
      <c r="H280" s="181">
        <v>277</v>
      </c>
      <c r="I280" s="193"/>
      <c r="J280" s="81"/>
      <c r="K280" s="97"/>
      <c r="L280" s="97"/>
      <c r="M280" s="98"/>
      <c r="N280" s="99"/>
      <c r="O280" s="100"/>
      <c r="P280" s="100"/>
      <c r="Q280" s="101"/>
      <c r="R280" s="309"/>
      <c r="S280" s="310"/>
      <c r="T280" s="310"/>
      <c r="U280" s="102"/>
      <c r="V280" s="103"/>
      <c r="W280" s="104"/>
      <c r="X280" s="104"/>
      <c r="Y280" s="105"/>
      <c r="Z280" s="311"/>
      <c r="AA280" s="312"/>
      <c r="AB280" s="312"/>
      <c r="AC280" s="106"/>
      <c r="AD280" s="107"/>
      <c r="AE280" s="108"/>
      <c r="AF280" s="108"/>
      <c r="AG280" s="109"/>
      <c r="AH280" s="110"/>
    </row>
    <row r="281" spans="2:34" x14ac:dyDescent="0.25">
      <c r="B281" s="182">
        <f>'Import élèves'!E279</f>
        <v>0</v>
      </c>
      <c r="C281" s="183">
        <f>'Import élèves'!F279</f>
        <v>0</v>
      </c>
      <c r="D281" s="184">
        <f>'Import élèves'!H279</f>
        <v>0</v>
      </c>
      <c r="E281" s="184">
        <f>'Import élèves'!J279</f>
        <v>0</v>
      </c>
      <c r="F281" s="184">
        <f>'Import élèves'!K279</f>
        <v>0</v>
      </c>
      <c r="G281" s="185">
        <f>'Import élèves'!L279</f>
        <v>0</v>
      </c>
      <c r="H281" s="166">
        <v>278</v>
      </c>
      <c r="I281" s="193"/>
      <c r="J281" s="81"/>
      <c r="K281" s="97"/>
      <c r="L281" s="97"/>
      <c r="M281" s="98"/>
      <c r="N281" s="99"/>
      <c r="O281" s="100"/>
      <c r="P281" s="100"/>
      <c r="Q281" s="101"/>
      <c r="R281" s="309"/>
      <c r="S281" s="310"/>
      <c r="T281" s="310"/>
      <c r="U281" s="102"/>
      <c r="V281" s="103"/>
      <c r="W281" s="104"/>
      <c r="X281" s="104"/>
      <c r="Y281" s="105"/>
      <c r="Z281" s="311"/>
      <c r="AA281" s="312"/>
      <c r="AB281" s="312"/>
      <c r="AC281" s="106"/>
      <c r="AD281" s="107"/>
      <c r="AE281" s="108"/>
      <c r="AF281" s="108"/>
      <c r="AG281" s="109"/>
      <c r="AH281" s="110"/>
    </row>
    <row r="282" spans="2:34" ht="15.75" thickBot="1" x14ac:dyDescent="0.3">
      <c r="B282" s="182">
        <f>'Import élèves'!E280</f>
        <v>0</v>
      </c>
      <c r="C282" s="183">
        <f>'Import élèves'!F280</f>
        <v>0</v>
      </c>
      <c r="D282" s="184">
        <f>'Import élèves'!H280</f>
        <v>0</v>
      </c>
      <c r="E282" s="184">
        <f>'Import élèves'!J280</f>
        <v>0</v>
      </c>
      <c r="F282" s="184">
        <f>'Import élèves'!K280</f>
        <v>0</v>
      </c>
      <c r="G282" s="185">
        <f>'Import élèves'!L280</f>
        <v>0</v>
      </c>
      <c r="H282" s="166">
        <v>279</v>
      </c>
      <c r="I282" s="193"/>
      <c r="J282" s="81"/>
      <c r="K282" s="97"/>
      <c r="L282" s="97"/>
      <c r="M282" s="98"/>
      <c r="N282" s="99"/>
      <c r="O282" s="100"/>
      <c r="P282" s="100"/>
      <c r="Q282" s="101"/>
      <c r="R282" s="309"/>
      <c r="S282" s="310"/>
      <c r="T282" s="310"/>
      <c r="U282" s="102"/>
      <c r="V282" s="103"/>
      <c r="W282" s="104"/>
      <c r="X282" s="104"/>
      <c r="Y282" s="105"/>
      <c r="Z282" s="311"/>
      <c r="AA282" s="312"/>
      <c r="AB282" s="312"/>
      <c r="AC282" s="106"/>
      <c r="AD282" s="107"/>
      <c r="AE282" s="108"/>
      <c r="AF282" s="108"/>
      <c r="AG282" s="109"/>
      <c r="AH282" s="110"/>
    </row>
    <row r="283" spans="2:34" ht="15.75" thickBot="1" x14ac:dyDescent="0.3">
      <c r="B283" s="187">
        <f>'Import élèves'!E281</f>
        <v>0</v>
      </c>
      <c r="C283" s="188">
        <f>'Import élèves'!F281</f>
        <v>0</v>
      </c>
      <c r="D283" s="189">
        <f>'Import élèves'!H281</f>
        <v>0</v>
      </c>
      <c r="E283" s="189">
        <f>'Import élèves'!J281</f>
        <v>0</v>
      </c>
      <c r="F283" s="189">
        <f>'Import élèves'!K281</f>
        <v>0</v>
      </c>
      <c r="G283" s="190">
        <f>'Import élèves'!L281</f>
        <v>0</v>
      </c>
      <c r="H283" s="181">
        <v>280</v>
      </c>
      <c r="I283" s="193"/>
      <c r="J283" s="111"/>
      <c r="K283" s="112"/>
      <c r="L283" s="112"/>
      <c r="M283" s="113"/>
      <c r="N283" s="114"/>
      <c r="O283" s="115"/>
      <c r="P283" s="115"/>
      <c r="Q283" s="116"/>
      <c r="R283" s="315"/>
      <c r="S283" s="316"/>
      <c r="T283" s="316"/>
      <c r="U283" s="117"/>
      <c r="V283" s="118"/>
      <c r="W283" s="119"/>
      <c r="X283" s="119"/>
      <c r="Y283" s="120"/>
      <c r="Z283" s="317"/>
      <c r="AA283" s="318"/>
      <c r="AB283" s="318"/>
      <c r="AC283" s="121"/>
      <c r="AD283" s="122"/>
      <c r="AE283" s="123"/>
      <c r="AF283" s="123"/>
      <c r="AG283" s="124"/>
      <c r="AH283" s="125"/>
    </row>
    <row r="284" spans="2:34" x14ac:dyDescent="0.25">
      <c r="B284" s="177">
        <f>'Import élèves'!E282</f>
        <v>0</v>
      </c>
      <c r="C284" s="178">
        <f>'Import élèves'!F282</f>
        <v>0</v>
      </c>
      <c r="D284" s="179">
        <f>'Import élèves'!H282</f>
        <v>0</v>
      </c>
      <c r="E284" s="179">
        <f>'Import élèves'!J282</f>
        <v>0</v>
      </c>
      <c r="F284" s="179">
        <f>'Import élèves'!K282</f>
        <v>0</v>
      </c>
      <c r="G284" s="180">
        <f>'Import élèves'!L282</f>
        <v>0</v>
      </c>
      <c r="H284" s="166">
        <v>281</v>
      </c>
      <c r="I284" s="193"/>
      <c r="J284" s="82"/>
      <c r="K284" s="83"/>
      <c r="L284" s="83"/>
      <c r="M284" s="84"/>
      <c r="N284" s="85"/>
      <c r="O284" s="86"/>
      <c r="P284" s="86"/>
      <c r="Q284" s="87"/>
      <c r="R284" s="313"/>
      <c r="S284" s="314"/>
      <c r="T284" s="314"/>
      <c r="U284" s="88"/>
      <c r="V284" s="89"/>
      <c r="W284" s="90"/>
      <c r="X284" s="90"/>
      <c r="Y284" s="91"/>
      <c r="Z284" s="323"/>
      <c r="AA284" s="324"/>
      <c r="AB284" s="324"/>
      <c r="AC284" s="92"/>
      <c r="AD284" s="93"/>
      <c r="AE284" s="94"/>
      <c r="AF284" s="94"/>
      <c r="AG284" s="95"/>
      <c r="AH284" s="96"/>
    </row>
    <row r="285" spans="2:34" ht="15.75" thickBot="1" x14ac:dyDescent="0.3">
      <c r="B285" s="182">
        <f>'Import élèves'!E283</f>
        <v>0</v>
      </c>
      <c r="C285" s="183">
        <f>'Import élèves'!F283</f>
        <v>0</v>
      </c>
      <c r="D285" s="184">
        <f>'Import élèves'!H283</f>
        <v>0</v>
      </c>
      <c r="E285" s="184">
        <f>'Import élèves'!J283</f>
        <v>0</v>
      </c>
      <c r="F285" s="184">
        <f>'Import élèves'!K283</f>
        <v>0</v>
      </c>
      <c r="G285" s="185">
        <f>'Import élèves'!L283</f>
        <v>0</v>
      </c>
      <c r="H285" s="166">
        <v>282</v>
      </c>
      <c r="I285" s="193"/>
      <c r="J285" s="81"/>
      <c r="K285" s="97"/>
      <c r="L285" s="97"/>
      <c r="M285" s="98"/>
      <c r="N285" s="99"/>
      <c r="O285" s="100"/>
      <c r="P285" s="100"/>
      <c r="Q285" s="101"/>
      <c r="R285" s="309"/>
      <c r="S285" s="310"/>
      <c r="T285" s="310"/>
      <c r="U285" s="102"/>
      <c r="V285" s="103"/>
      <c r="W285" s="104"/>
      <c r="X285" s="104"/>
      <c r="Y285" s="105"/>
      <c r="Z285" s="311"/>
      <c r="AA285" s="312"/>
      <c r="AB285" s="312"/>
      <c r="AC285" s="106"/>
      <c r="AD285" s="107"/>
      <c r="AE285" s="108"/>
      <c r="AF285" s="108"/>
      <c r="AG285" s="109"/>
      <c r="AH285" s="110"/>
    </row>
    <row r="286" spans="2:34" x14ac:dyDescent="0.25">
      <c r="B286" s="182">
        <f>'Import élèves'!E284</f>
        <v>0</v>
      </c>
      <c r="C286" s="183">
        <f>'Import élèves'!F284</f>
        <v>0</v>
      </c>
      <c r="D286" s="184">
        <f>'Import élèves'!H284</f>
        <v>0</v>
      </c>
      <c r="E286" s="184">
        <f>'Import élèves'!J284</f>
        <v>0</v>
      </c>
      <c r="F286" s="184">
        <f>'Import élèves'!K284</f>
        <v>0</v>
      </c>
      <c r="G286" s="185">
        <f>'Import élèves'!L284</f>
        <v>0</v>
      </c>
      <c r="H286" s="181">
        <v>283</v>
      </c>
      <c r="I286" s="193"/>
      <c r="J286" s="81"/>
      <c r="K286" s="97"/>
      <c r="L286" s="97"/>
      <c r="M286" s="98"/>
      <c r="N286" s="99"/>
      <c r="O286" s="100"/>
      <c r="P286" s="100"/>
      <c r="Q286" s="101"/>
      <c r="R286" s="309"/>
      <c r="S286" s="310"/>
      <c r="T286" s="310"/>
      <c r="U286" s="102"/>
      <c r="V286" s="103"/>
      <c r="W286" s="104"/>
      <c r="X286" s="104"/>
      <c r="Y286" s="105"/>
      <c r="Z286" s="311"/>
      <c r="AA286" s="312"/>
      <c r="AB286" s="312"/>
      <c r="AC286" s="106"/>
      <c r="AD286" s="107"/>
      <c r="AE286" s="108"/>
      <c r="AF286" s="108"/>
      <c r="AG286" s="109"/>
      <c r="AH286" s="110"/>
    </row>
    <row r="287" spans="2:34" x14ac:dyDescent="0.25">
      <c r="B287" s="182">
        <f>'Import élèves'!E285</f>
        <v>0</v>
      </c>
      <c r="C287" s="183">
        <f>'Import élèves'!F285</f>
        <v>0</v>
      </c>
      <c r="D287" s="184">
        <f>'Import élèves'!H285</f>
        <v>0</v>
      </c>
      <c r="E287" s="184">
        <f>'Import élèves'!J285</f>
        <v>0</v>
      </c>
      <c r="F287" s="184">
        <f>'Import élèves'!K285</f>
        <v>0</v>
      </c>
      <c r="G287" s="185">
        <f>'Import élèves'!L285</f>
        <v>0</v>
      </c>
      <c r="H287" s="166">
        <v>284</v>
      </c>
      <c r="I287" s="193"/>
      <c r="J287" s="81"/>
      <c r="K287" s="97"/>
      <c r="L287" s="97"/>
      <c r="M287" s="98"/>
      <c r="N287" s="99"/>
      <c r="O287" s="100"/>
      <c r="P287" s="100"/>
      <c r="Q287" s="101"/>
      <c r="R287" s="309"/>
      <c r="S287" s="310"/>
      <c r="T287" s="310"/>
      <c r="U287" s="102"/>
      <c r="V287" s="103"/>
      <c r="W287" s="104"/>
      <c r="X287" s="104"/>
      <c r="Y287" s="105"/>
      <c r="Z287" s="311"/>
      <c r="AA287" s="312"/>
      <c r="AB287" s="312"/>
      <c r="AC287" s="106"/>
      <c r="AD287" s="107"/>
      <c r="AE287" s="108"/>
      <c r="AF287" s="108"/>
      <c r="AG287" s="109"/>
      <c r="AH287" s="110"/>
    </row>
    <row r="288" spans="2:34" ht="15.75" thickBot="1" x14ac:dyDescent="0.3">
      <c r="B288" s="187">
        <f>'Import élèves'!E286</f>
        <v>0</v>
      </c>
      <c r="C288" s="188">
        <f>'Import élèves'!F286</f>
        <v>0</v>
      </c>
      <c r="D288" s="189">
        <f>'Import élèves'!H286</f>
        <v>0</v>
      </c>
      <c r="E288" s="189">
        <f>'Import élèves'!J286</f>
        <v>0</v>
      </c>
      <c r="F288" s="189">
        <f>'Import élèves'!K286</f>
        <v>0</v>
      </c>
      <c r="G288" s="190">
        <f>'Import élèves'!L286</f>
        <v>0</v>
      </c>
      <c r="H288" s="166">
        <v>285</v>
      </c>
      <c r="I288" s="193"/>
      <c r="J288" s="111"/>
      <c r="K288" s="112"/>
      <c r="L288" s="112"/>
      <c r="M288" s="113"/>
      <c r="N288" s="114"/>
      <c r="O288" s="115"/>
      <c r="P288" s="115"/>
      <c r="Q288" s="116"/>
      <c r="R288" s="315"/>
      <c r="S288" s="316"/>
      <c r="T288" s="316"/>
      <c r="U288" s="117"/>
      <c r="V288" s="118"/>
      <c r="W288" s="119"/>
      <c r="X288" s="119"/>
      <c r="Y288" s="120"/>
      <c r="Z288" s="317"/>
      <c r="AA288" s="318"/>
      <c r="AB288" s="318"/>
      <c r="AC288" s="121"/>
      <c r="AD288" s="122"/>
      <c r="AE288" s="123"/>
      <c r="AF288" s="123"/>
      <c r="AG288" s="124"/>
      <c r="AH288" s="125"/>
    </row>
    <row r="289" spans="2:34" x14ac:dyDescent="0.25">
      <c r="B289" s="177">
        <f>'Import élèves'!E287</f>
        <v>0</v>
      </c>
      <c r="C289" s="178">
        <f>'Import élèves'!F287</f>
        <v>0</v>
      </c>
      <c r="D289" s="179">
        <f>'Import élèves'!H287</f>
        <v>0</v>
      </c>
      <c r="E289" s="179">
        <f>'Import élèves'!J287</f>
        <v>0</v>
      </c>
      <c r="F289" s="179">
        <f>'Import élèves'!K287</f>
        <v>0</v>
      </c>
      <c r="G289" s="180">
        <f>'Import élèves'!L287</f>
        <v>0</v>
      </c>
      <c r="H289" s="181">
        <v>286</v>
      </c>
      <c r="I289" s="193"/>
      <c r="J289" s="82"/>
      <c r="K289" s="83"/>
      <c r="L289" s="83"/>
      <c r="M289" s="84"/>
      <c r="N289" s="85"/>
      <c r="O289" s="86"/>
      <c r="P289" s="86"/>
      <c r="Q289" s="87"/>
      <c r="R289" s="313"/>
      <c r="S289" s="314"/>
      <c r="T289" s="314"/>
      <c r="U289" s="88"/>
      <c r="V289" s="89"/>
      <c r="W289" s="90"/>
      <c r="X289" s="90"/>
      <c r="Y289" s="91"/>
      <c r="Z289" s="323"/>
      <c r="AA289" s="324"/>
      <c r="AB289" s="324"/>
      <c r="AC289" s="92"/>
      <c r="AD289" s="93"/>
      <c r="AE289" s="94"/>
      <c r="AF289" s="94"/>
      <c r="AG289" s="95"/>
      <c r="AH289" s="96"/>
    </row>
    <row r="290" spans="2:34" x14ac:dyDescent="0.25">
      <c r="B290" s="182">
        <f>'Import élèves'!E288</f>
        <v>0</v>
      </c>
      <c r="C290" s="183">
        <f>'Import élèves'!F288</f>
        <v>0</v>
      </c>
      <c r="D290" s="184">
        <f>'Import élèves'!H288</f>
        <v>0</v>
      </c>
      <c r="E290" s="184">
        <f>'Import élèves'!J288</f>
        <v>0</v>
      </c>
      <c r="F290" s="184">
        <f>'Import élèves'!K288</f>
        <v>0</v>
      </c>
      <c r="G290" s="185">
        <f>'Import élèves'!L288</f>
        <v>0</v>
      </c>
      <c r="H290" s="166">
        <v>287</v>
      </c>
      <c r="I290" s="193"/>
      <c r="J290" s="81"/>
      <c r="K290" s="97"/>
      <c r="L290" s="97"/>
      <c r="M290" s="98"/>
      <c r="N290" s="99"/>
      <c r="O290" s="100"/>
      <c r="P290" s="100"/>
      <c r="Q290" s="101"/>
      <c r="R290" s="309"/>
      <c r="S290" s="310"/>
      <c r="T290" s="310"/>
      <c r="U290" s="102"/>
      <c r="V290" s="103"/>
      <c r="W290" s="104"/>
      <c r="X290" s="104"/>
      <c r="Y290" s="105"/>
      <c r="Z290" s="311"/>
      <c r="AA290" s="312"/>
      <c r="AB290" s="312"/>
      <c r="AC290" s="106"/>
      <c r="AD290" s="107"/>
      <c r="AE290" s="108"/>
      <c r="AF290" s="108"/>
      <c r="AG290" s="109"/>
      <c r="AH290" s="110"/>
    </row>
    <row r="291" spans="2:34" ht="15.75" thickBot="1" x14ac:dyDescent="0.3">
      <c r="B291" s="182">
        <f>'Import élèves'!E289</f>
        <v>0</v>
      </c>
      <c r="C291" s="183">
        <f>'Import élèves'!F289</f>
        <v>0</v>
      </c>
      <c r="D291" s="184">
        <f>'Import élèves'!H289</f>
        <v>0</v>
      </c>
      <c r="E291" s="184">
        <f>'Import élèves'!J289</f>
        <v>0</v>
      </c>
      <c r="F291" s="184">
        <f>'Import élèves'!K289</f>
        <v>0</v>
      </c>
      <c r="G291" s="185">
        <f>'Import élèves'!L289</f>
        <v>0</v>
      </c>
      <c r="H291" s="166">
        <v>288</v>
      </c>
      <c r="I291" s="193"/>
      <c r="J291" s="81"/>
      <c r="K291" s="97"/>
      <c r="L291" s="97"/>
      <c r="M291" s="98"/>
      <c r="N291" s="99"/>
      <c r="O291" s="100"/>
      <c r="P291" s="100"/>
      <c r="Q291" s="101"/>
      <c r="R291" s="309"/>
      <c r="S291" s="310"/>
      <c r="T291" s="310"/>
      <c r="U291" s="102"/>
      <c r="V291" s="103"/>
      <c r="W291" s="104"/>
      <c r="X291" s="104"/>
      <c r="Y291" s="105"/>
      <c r="Z291" s="311"/>
      <c r="AA291" s="312"/>
      <c r="AB291" s="312"/>
      <c r="AC291" s="106"/>
      <c r="AD291" s="107"/>
      <c r="AE291" s="108"/>
      <c r="AF291" s="108"/>
      <c r="AG291" s="109"/>
      <c r="AH291" s="110"/>
    </row>
    <row r="292" spans="2:34" x14ac:dyDescent="0.25">
      <c r="B292" s="182">
        <f>'Import élèves'!E290</f>
        <v>0</v>
      </c>
      <c r="C292" s="183">
        <f>'Import élèves'!F290</f>
        <v>0</v>
      </c>
      <c r="D292" s="184">
        <f>'Import élèves'!H290</f>
        <v>0</v>
      </c>
      <c r="E292" s="184">
        <f>'Import élèves'!J290</f>
        <v>0</v>
      </c>
      <c r="F292" s="184">
        <f>'Import élèves'!K290</f>
        <v>0</v>
      </c>
      <c r="G292" s="185">
        <f>'Import élèves'!L290</f>
        <v>0</v>
      </c>
      <c r="H292" s="181">
        <v>289</v>
      </c>
      <c r="I292" s="193"/>
      <c r="J292" s="81"/>
      <c r="K292" s="97"/>
      <c r="L292" s="97"/>
      <c r="M292" s="98"/>
      <c r="N292" s="99"/>
      <c r="O292" s="100"/>
      <c r="P292" s="100"/>
      <c r="Q292" s="101"/>
      <c r="R292" s="309"/>
      <c r="S292" s="310"/>
      <c r="T292" s="310"/>
      <c r="U292" s="102"/>
      <c r="V292" s="103"/>
      <c r="W292" s="104"/>
      <c r="X292" s="104"/>
      <c r="Y292" s="105"/>
      <c r="Z292" s="311"/>
      <c r="AA292" s="312"/>
      <c r="AB292" s="312"/>
      <c r="AC292" s="106"/>
      <c r="AD292" s="107"/>
      <c r="AE292" s="108"/>
      <c r="AF292" s="108"/>
      <c r="AG292" s="109"/>
      <c r="AH292" s="110"/>
    </row>
    <row r="293" spans="2:34" ht="15.75" thickBot="1" x14ac:dyDescent="0.3">
      <c r="B293" s="187">
        <f>'Import élèves'!E291</f>
        <v>0</v>
      </c>
      <c r="C293" s="188">
        <f>'Import élèves'!F291</f>
        <v>0</v>
      </c>
      <c r="D293" s="189">
        <f>'Import élèves'!H291</f>
        <v>0</v>
      </c>
      <c r="E293" s="189">
        <f>'Import élèves'!J291</f>
        <v>0</v>
      </c>
      <c r="F293" s="189">
        <f>'Import élèves'!K291</f>
        <v>0</v>
      </c>
      <c r="G293" s="190">
        <f>'Import élèves'!L291</f>
        <v>0</v>
      </c>
      <c r="H293" s="166">
        <v>290</v>
      </c>
      <c r="I293" s="193"/>
      <c r="J293" s="111"/>
      <c r="K293" s="112"/>
      <c r="L293" s="112"/>
      <c r="M293" s="113"/>
      <c r="N293" s="114"/>
      <c r="O293" s="115"/>
      <c r="P293" s="115"/>
      <c r="Q293" s="116"/>
      <c r="R293" s="315"/>
      <c r="S293" s="316"/>
      <c r="T293" s="316"/>
      <c r="U293" s="117"/>
      <c r="V293" s="118"/>
      <c r="W293" s="119"/>
      <c r="X293" s="119"/>
      <c r="Y293" s="120"/>
      <c r="Z293" s="317"/>
      <c r="AA293" s="318"/>
      <c r="AB293" s="318"/>
      <c r="AC293" s="121"/>
      <c r="AD293" s="122"/>
      <c r="AE293" s="123"/>
      <c r="AF293" s="123"/>
      <c r="AG293" s="124"/>
      <c r="AH293" s="125"/>
    </row>
    <row r="294" spans="2:34" ht="15.75" thickBot="1" x14ac:dyDescent="0.3">
      <c r="B294" s="177">
        <f>'Import élèves'!E292</f>
        <v>0</v>
      </c>
      <c r="C294" s="178">
        <f>'Import élèves'!F292</f>
        <v>0</v>
      </c>
      <c r="D294" s="179">
        <f>'Import élèves'!H292</f>
        <v>0</v>
      </c>
      <c r="E294" s="179">
        <f>'Import élèves'!J292</f>
        <v>0</v>
      </c>
      <c r="F294" s="179">
        <f>'Import élèves'!K292</f>
        <v>0</v>
      </c>
      <c r="G294" s="180">
        <f>'Import élèves'!L292</f>
        <v>0</v>
      </c>
      <c r="H294" s="166">
        <v>291</v>
      </c>
      <c r="I294" s="193"/>
      <c r="J294" s="82"/>
      <c r="K294" s="83"/>
      <c r="L294" s="83"/>
      <c r="M294" s="84"/>
      <c r="N294" s="85"/>
      <c r="O294" s="86"/>
      <c r="P294" s="86"/>
      <c r="Q294" s="87"/>
      <c r="R294" s="313"/>
      <c r="S294" s="314"/>
      <c r="T294" s="314"/>
      <c r="U294" s="88"/>
      <c r="V294" s="89"/>
      <c r="W294" s="90"/>
      <c r="X294" s="90"/>
      <c r="Y294" s="91"/>
      <c r="Z294" s="323"/>
      <c r="AA294" s="324"/>
      <c r="AB294" s="324"/>
      <c r="AC294" s="92"/>
      <c r="AD294" s="93"/>
      <c r="AE294" s="94"/>
      <c r="AF294" s="94"/>
      <c r="AG294" s="95"/>
      <c r="AH294" s="96"/>
    </row>
    <row r="295" spans="2:34" x14ac:dyDescent="0.25">
      <c r="B295" s="182">
        <f>'Import élèves'!E293</f>
        <v>0</v>
      </c>
      <c r="C295" s="183">
        <f>'Import élèves'!F293</f>
        <v>0</v>
      </c>
      <c r="D295" s="184">
        <f>'Import élèves'!H293</f>
        <v>0</v>
      </c>
      <c r="E295" s="184">
        <f>'Import élèves'!J293</f>
        <v>0</v>
      </c>
      <c r="F295" s="184">
        <f>'Import élèves'!K293</f>
        <v>0</v>
      </c>
      <c r="G295" s="185">
        <f>'Import élèves'!L293</f>
        <v>0</v>
      </c>
      <c r="H295" s="181">
        <v>292</v>
      </c>
      <c r="I295" s="193"/>
      <c r="J295" s="81"/>
      <c r="K295" s="97"/>
      <c r="L295" s="97"/>
      <c r="M295" s="98"/>
      <c r="N295" s="99"/>
      <c r="O295" s="100"/>
      <c r="P295" s="100"/>
      <c r="Q295" s="101"/>
      <c r="R295" s="309"/>
      <c r="S295" s="310"/>
      <c r="T295" s="310"/>
      <c r="U295" s="102"/>
      <c r="V295" s="103"/>
      <c r="W295" s="104"/>
      <c r="X295" s="104"/>
      <c r="Y295" s="105"/>
      <c r="Z295" s="311"/>
      <c r="AA295" s="312"/>
      <c r="AB295" s="312"/>
      <c r="AC295" s="106"/>
      <c r="AD295" s="107"/>
      <c r="AE295" s="108"/>
      <c r="AF295" s="108"/>
      <c r="AG295" s="109"/>
      <c r="AH295" s="110"/>
    </row>
    <row r="296" spans="2:34" x14ac:dyDescent="0.25">
      <c r="B296" s="182">
        <f>'Import élèves'!E294</f>
        <v>0</v>
      </c>
      <c r="C296" s="183">
        <f>'Import élèves'!F294</f>
        <v>0</v>
      </c>
      <c r="D296" s="184">
        <f>'Import élèves'!H294</f>
        <v>0</v>
      </c>
      <c r="E296" s="184">
        <f>'Import élèves'!J294</f>
        <v>0</v>
      </c>
      <c r="F296" s="184">
        <f>'Import élèves'!K294</f>
        <v>0</v>
      </c>
      <c r="G296" s="185">
        <f>'Import élèves'!L294</f>
        <v>0</v>
      </c>
      <c r="H296" s="166">
        <v>293</v>
      </c>
      <c r="I296" s="193"/>
      <c r="J296" s="81"/>
      <c r="K296" s="97"/>
      <c r="L296" s="97"/>
      <c r="M296" s="98"/>
      <c r="N296" s="99"/>
      <c r="O296" s="100"/>
      <c r="P296" s="100"/>
      <c r="Q296" s="101"/>
      <c r="R296" s="309"/>
      <c r="S296" s="310"/>
      <c r="T296" s="310"/>
      <c r="U296" s="102"/>
      <c r="V296" s="103"/>
      <c r="W296" s="104"/>
      <c r="X296" s="104"/>
      <c r="Y296" s="105"/>
      <c r="Z296" s="311"/>
      <c r="AA296" s="312"/>
      <c r="AB296" s="312"/>
      <c r="AC296" s="106"/>
      <c r="AD296" s="107"/>
      <c r="AE296" s="108"/>
      <c r="AF296" s="108"/>
      <c r="AG296" s="109"/>
      <c r="AH296" s="110"/>
    </row>
    <row r="297" spans="2:34" ht="15.75" thickBot="1" x14ac:dyDescent="0.3">
      <c r="B297" s="182">
        <f>'Import élèves'!E295</f>
        <v>0</v>
      </c>
      <c r="C297" s="183">
        <f>'Import élèves'!F295</f>
        <v>0</v>
      </c>
      <c r="D297" s="184">
        <f>'Import élèves'!H295</f>
        <v>0</v>
      </c>
      <c r="E297" s="184">
        <f>'Import élèves'!J295</f>
        <v>0</v>
      </c>
      <c r="F297" s="184">
        <f>'Import élèves'!K295</f>
        <v>0</v>
      </c>
      <c r="G297" s="185">
        <f>'Import élèves'!L295</f>
        <v>0</v>
      </c>
      <c r="H297" s="166">
        <v>294</v>
      </c>
      <c r="I297" s="193"/>
      <c r="J297" s="81"/>
      <c r="K297" s="97"/>
      <c r="L297" s="97"/>
      <c r="M297" s="98"/>
      <c r="N297" s="99"/>
      <c r="O297" s="100"/>
      <c r="P297" s="100"/>
      <c r="Q297" s="101"/>
      <c r="R297" s="309"/>
      <c r="S297" s="310"/>
      <c r="T297" s="310"/>
      <c r="U297" s="102"/>
      <c r="V297" s="103"/>
      <c r="W297" s="104"/>
      <c r="X297" s="104"/>
      <c r="Y297" s="105"/>
      <c r="Z297" s="311"/>
      <c r="AA297" s="312"/>
      <c r="AB297" s="312"/>
      <c r="AC297" s="106"/>
      <c r="AD297" s="107"/>
      <c r="AE297" s="108"/>
      <c r="AF297" s="108"/>
      <c r="AG297" s="109"/>
      <c r="AH297" s="110"/>
    </row>
    <row r="298" spans="2:34" ht="15.75" thickBot="1" x14ac:dyDescent="0.3">
      <c r="B298" s="187">
        <f>'Import élèves'!E296</f>
        <v>0</v>
      </c>
      <c r="C298" s="188">
        <f>'Import élèves'!F296</f>
        <v>0</v>
      </c>
      <c r="D298" s="189">
        <f>'Import élèves'!H296</f>
        <v>0</v>
      </c>
      <c r="E298" s="189">
        <f>'Import élèves'!J296</f>
        <v>0</v>
      </c>
      <c r="F298" s="189">
        <f>'Import élèves'!K296</f>
        <v>0</v>
      </c>
      <c r="G298" s="190">
        <f>'Import élèves'!L296</f>
        <v>0</v>
      </c>
      <c r="H298" s="181">
        <v>295</v>
      </c>
      <c r="I298" s="193"/>
      <c r="J298" s="111"/>
      <c r="K298" s="112"/>
      <c r="L298" s="112"/>
      <c r="M298" s="113"/>
      <c r="N298" s="114"/>
      <c r="O298" s="115"/>
      <c r="P298" s="115"/>
      <c r="Q298" s="116"/>
      <c r="R298" s="315"/>
      <c r="S298" s="316"/>
      <c r="T298" s="316"/>
      <c r="U298" s="117"/>
      <c r="V298" s="118"/>
      <c r="W298" s="119"/>
      <c r="X298" s="119"/>
      <c r="Y298" s="120"/>
      <c r="Z298" s="317"/>
      <c r="AA298" s="318"/>
      <c r="AB298" s="318"/>
      <c r="AC298" s="121"/>
      <c r="AD298" s="122"/>
      <c r="AE298" s="123"/>
      <c r="AF298" s="123"/>
      <c r="AG298" s="124"/>
      <c r="AH298" s="125"/>
    </row>
    <row r="299" spans="2:34" x14ac:dyDescent="0.25">
      <c r="B299" s="177">
        <f>'Import élèves'!E297</f>
        <v>0</v>
      </c>
      <c r="C299" s="178">
        <f>'Import élèves'!F297</f>
        <v>0</v>
      </c>
      <c r="D299" s="179">
        <f>'Import élèves'!H297</f>
        <v>0</v>
      </c>
      <c r="E299" s="179">
        <f>'Import élèves'!J297</f>
        <v>0</v>
      </c>
      <c r="F299" s="179">
        <f>'Import élèves'!K297</f>
        <v>0</v>
      </c>
      <c r="G299" s="180">
        <f>'Import élèves'!L297</f>
        <v>0</v>
      </c>
      <c r="H299" s="166">
        <v>296</v>
      </c>
      <c r="I299" s="193"/>
      <c r="J299" s="82"/>
      <c r="K299" s="83"/>
      <c r="L299" s="83"/>
      <c r="M299" s="84"/>
      <c r="N299" s="85"/>
      <c r="O299" s="86"/>
      <c r="P299" s="86"/>
      <c r="Q299" s="87"/>
      <c r="R299" s="313"/>
      <c r="S299" s="314"/>
      <c r="T299" s="314"/>
      <c r="U299" s="88"/>
      <c r="V299" s="89"/>
      <c r="W299" s="90"/>
      <c r="X299" s="90"/>
      <c r="Y299" s="91"/>
      <c r="Z299" s="323"/>
      <c r="AA299" s="324"/>
      <c r="AB299" s="324"/>
      <c r="AC299" s="92"/>
      <c r="AD299" s="93"/>
      <c r="AE299" s="94"/>
      <c r="AF299" s="94"/>
      <c r="AG299" s="95"/>
      <c r="AH299" s="96"/>
    </row>
    <row r="300" spans="2:34" ht="15.75" thickBot="1" x14ac:dyDescent="0.3">
      <c r="B300" s="182">
        <f>'Import élèves'!E298</f>
        <v>0</v>
      </c>
      <c r="C300" s="183">
        <f>'Import élèves'!F298</f>
        <v>0</v>
      </c>
      <c r="D300" s="184">
        <f>'Import élèves'!H298</f>
        <v>0</v>
      </c>
      <c r="E300" s="184">
        <f>'Import élèves'!J298</f>
        <v>0</v>
      </c>
      <c r="F300" s="184">
        <f>'Import élèves'!K298</f>
        <v>0</v>
      </c>
      <c r="G300" s="185">
        <f>'Import élèves'!L298</f>
        <v>0</v>
      </c>
      <c r="H300" s="166">
        <v>297</v>
      </c>
      <c r="I300" s="193"/>
      <c r="J300" s="81"/>
      <c r="K300" s="97"/>
      <c r="L300" s="97"/>
      <c r="M300" s="98"/>
      <c r="N300" s="99"/>
      <c r="O300" s="100"/>
      <c r="P300" s="100"/>
      <c r="Q300" s="101"/>
      <c r="R300" s="309"/>
      <c r="S300" s="310"/>
      <c r="T300" s="310"/>
      <c r="U300" s="102"/>
      <c r="V300" s="103"/>
      <c r="W300" s="104"/>
      <c r="X300" s="104"/>
      <c r="Y300" s="105"/>
      <c r="Z300" s="311"/>
      <c r="AA300" s="312"/>
      <c r="AB300" s="312"/>
      <c r="AC300" s="106"/>
      <c r="AD300" s="107"/>
      <c r="AE300" s="108"/>
      <c r="AF300" s="108"/>
      <c r="AG300" s="109"/>
      <c r="AH300" s="110"/>
    </row>
    <row r="301" spans="2:34" x14ac:dyDescent="0.25">
      <c r="B301" s="182">
        <f>'Import élèves'!E299</f>
        <v>0</v>
      </c>
      <c r="C301" s="183">
        <f>'Import élèves'!F299</f>
        <v>0</v>
      </c>
      <c r="D301" s="184">
        <f>'Import élèves'!H299</f>
        <v>0</v>
      </c>
      <c r="E301" s="184">
        <f>'Import élèves'!J299</f>
        <v>0</v>
      </c>
      <c r="F301" s="184">
        <f>'Import élèves'!K299</f>
        <v>0</v>
      </c>
      <c r="G301" s="185">
        <f>'Import élèves'!L299</f>
        <v>0</v>
      </c>
      <c r="H301" s="181">
        <v>298</v>
      </c>
      <c r="I301" s="193"/>
      <c r="J301" s="81"/>
      <c r="K301" s="97"/>
      <c r="L301" s="97"/>
      <c r="M301" s="98"/>
      <c r="N301" s="99"/>
      <c r="O301" s="100"/>
      <c r="P301" s="100"/>
      <c r="Q301" s="101"/>
      <c r="R301" s="309"/>
      <c r="S301" s="310"/>
      <c r="T301" s="310"/>
      <c r="U301" s="102"/>
      <c r="V301" s="103"/>
      <c r="W301" s="104"/>
      <c r="X301" s="104"/>
      <c r="Y301" s="105"/>
      <c r="Z301" s="311"/>
      <c r="AA301" s="312"/>
      <c r="AB301" s="312"/>
      <c r="AC301" s="106"/>
      <c r="AD301" s="107"/>
      <c r="AE301" s="108"/>
      <c r="AF301" s="108"/>
      <c r="AG301" s="109"/>
      <c r="AH301" s="110"/>
    </row>
    <row r="302" spans="2:34" x14ac:dyDescent="0.25">
      <c r="B302" s="182">
        <f>'Import élèves'!E300</f>
        <v>0</v>
      </c>
      <c r="C302" s="183">
        <f>'Import élèves'!F300</f>
        <v>0</v>
      </c>
      <c r="D302" s="184">
        <f>'Import élèves'!H300</f>
        <v>0</v>
      </c>
      <c r="E302" s="184">
        <f>'Import élèves'!J300</f>
        <v>0</v>
      </c>
      <c r="F302" s="184">
        <f>'Import élèves'!K300</f>
        <v>0</v>
      </c>
      <c r="G302" s="185">
        <f>'Import élèves'!L300</f>
        <v>0</v>
      </c>
      <c r="H302" s="166">
        <v>299</v>
      </c>
      <c r="I302" s="193"/>
      <c r="J302" s="81"/>
      <c r="K302" s="97"/>
      <c r="L302" s="97"/>
      <c r="M302" s="98"/>
      <c r="N302" s="99"/>
      <c r="O302" s="100"/>
      <c r="P302" s="100"/>
      <c r="Q302" s="101"/>
      <c r="R302" s="309"/>
      <c r="S302" s="310"/>
      <c r="T302" s="310"/>
      <c r="U302" s="102"/>
      <c r="V302" s="103"/>
      <c r="W302" s="104"/>
      <c r="X302" s="104"/>
      <c r="Y302" s="105"/>
      <c r="Z302" s="311"/>
      <c r="AA302" s="312"/>
      <c r="AB302" s="312"/>
      <c r="AC302" s="106"/>
      <c r="AD302" s="107"/>
      <c r="AE302" s="108"/>
      <c r="AF302" s="108"/>
      <c r="AG302" s="109"/>
      <c r="AH302" s="110"/>
    </row>
    <row r="303" spans="2:34" ht="15.75" thickBot="1" x14ac:dyDescent="0.3">
      <c r="B303" s="187">
        <f>'Import élèves'!E301</f>
        <v>0</v>
      </c>
      <c r="C303" s="188">
        <f>'Import élèves'!F301</f>
        <v>0</v>
      </c>
      <c r="D303" s="189">
        <f>'Import élèves'!H301</f>
        <v>0</v>
      </c>
      <c r="E303" s="189">
        <f>'Import élèves'!J301</f>
        <v>0</v>
      </c>
      <c r="F303" s="189">
        <f>'Import élèves'!K301</f>
        <v>0</v>
      </c>
      <c r="G303" s="190">
        <f>'Import élèves'!L301</f>
        <v>0</v>
      </c>
      <c r="H303" s="166">
        <v>300</v>
      </c>
      <c r="I303" s="193"/>
      <c r="J303" s="111"/>
      <c r="K303" s="112"/>
      <c r="L303" s="112"/>
      <c r="M303" s="113"/>
      <c r="N303" s="114"/>
      <c r="O303" s="115"/>
      <c r="P303" s="115"/>
      <c r="Q303" s="116"/>
      <c r="R303" s="315"/>
      <c r="S303" s="316"/>
      <c r="T303" s="316"/>
      <c r="U303" s="117"/>
      <c r="V303" s="118"/>
      <c r="W303" s="119"/>
      <c r="X303" s="119"/>
      <c r="Y303" s="120"/>
      <c r="Z303" s="317"/>
      <c r="AA303" s="318"/>
      <c r="AB303" s="318"/>
      <c r="AC303" s="121"/>
      <c r="AD303" s="122"/>
      <c r="AE303" s="123"/>
      <c r="AF303" s="123"/>
      <c r="AG303" s="124"/>
      <c r="AH303" s="125"/>
    </row>
    <row r="304" spans="2:34" x14ac:dyDescent="0.25">
      <c r="B304" s="177">
        <f>'Import élèves'!E302</f>
        <v>0</v>
      </c>
      <c r="C304" s="178">
        <f>'Import élèves'!F302</f>
        <v>0</v>
      </c>
      <c r="D304" s="179">
        <f>'Import élèves'!H302</f>
        <v>0</v>
      </c>
      <c r="E304" s="179">
        <f>'Import élèves'!J302</f>
        <v>0</v>
      </c>
      <c r="F304" s="179">
        <f>'Import élèves'!K302</f>
        <v>0</v>
      </c>
      <c r="G304" s="180">
        <f>'Import élèves'!L302</f>
        <v>0</v>
      </c>
      <c r="H304" s="181">
        <v>301</v>
      </c>
      <c r="I304" s="193"/>
      <c r="J304" s="82"/>
      <c r="K304" s="83"/>
      <c r="L304" s="83"/>
      <c r="M304" s="84"/>
      <c r="N304" s="85"/>
      <c r="O304" s="86"/>
      <c r="P304" s="86"/>
      <c r="Q304" s="87"/>
      <c r="R304" s="313"/>
      <c r="S304" s="314"/>
      <c r="T304" s="314"/>
      <c r="U304" s="88"/>
      <c r="V304" s="89"/>
      <c r="W304" s="90"/>
      <c r="X304" s="90"/>
      <c r="Y304" s="91"/>
      <c r="Z304" s="323"/>
      <c r="AA304" s="324"/>
      <c r="AB304" s="324"/>
      <c r="AC304" s="92"/>
      <c r="AD304" s="93"/>
      <c r="AE304" s="94"/>
      <c r="AF304" s="94"/>
      <c r="AG304" s="95"/>
      <c r="AH304" s="96"/>
    </row>
    <row r="305" spans="2:34" x14ac:dyDescent="0.25">
      <c r="B305" s="182">
        <f>'Import élèves'!E303</f>
        <v>0</v>
      </c>
      <c r="C305" s="183">
        <f>'Import élèves'!F303</f>
        <v>0</v>
      </c>
      <c r="D305" s="184">
        <f>'Import élèves'!H303</f>
        <v>0</v>
      </c>
      <c r="E305" s="184">
        <f>'Import élèves'!J303</f>
        <v>0</v>
      </c>
      <c r="F305" s="184">
        <f>'Import élèves'!K303</f>
        <v>0</v>
      </c>
      <c r="G305" s="185">
        <f>'Import élèves'!L303</f>
        <v>0</v>
      </c>
      <c r="H305" s="166">
        <v>302</v>
      </c>
      <c r="I305" s="193"/>
      <c r="J305" s="81"/>
      <c r="K305" s="97"/>
      <c r="L305" s="97"/>
      <c r="M305" s="98"/>
      <c r="N305" s="99"/>
      <c r="O305" s="100"/>
      <c r="P305" s="100"/>
      <c r="Q305" s="101"/>
      <c r="R305" s="309"/>
      <c r="S305" s="310"/>
      <c r="T305" s="310"/>
      <c r="U305" s="102"/>
      <c r="V305" s="103"/>
      <c r="W305" s="104"/>
      <c r="X305" s="104"/>
      <c r="Y305" s="105"/>
      <c r="Z305" s="311"/>
      <c r="AA305" s="312"/>
      <c r="AB305" s="312"/>
      <c r="AC305" s="106"/>
      <c r="AD305" s="107"/>
      <c r="AE305" s="108"/>
      <c r="AF305" s="108"/>
      <c r="AG305" s="109"/>
      <c r="AH305" s="110"/>
    </row>
    <row r="306" spans="2:34" ht="15.75" thickBot="1" x14ac:dyDescent="0.3">
      <c r="B306" s="182">
        <f>'Import élèves'!E304</f>
        <v>0</v>
      </c>
      <c r="C306" s="183">
        <f>'Import élèves'!F304</f>
        <v>0</v>
      </c>
      <c r="D306" s="184">
        <f>'Import élèves'!H304</f>
        <v>0</v>
      </c>
      <c r="E306" s="184">
        <f>'Import élèves'!J304</f>
        <v>0</v>
      </c>
      <c r="F306" s="184">
        <f>'Import élèves'!K304</f>
        <v>0</v>
      </c>
      <c r="G306" s="185">
        <f>'Import élèves'!L304</f>
        <v>0</v>
      </c>
      <c r="H306" s="166">
        <v>303</v>
      </c>
      <c r="I306" s="193"/>
      <c r="J306" s="81"/>
      <c r="K306" s="97"/>
      <c r="L306" s="97"/>
      <c r="M306" s="98"/>
      <c r="N306" s="99"/>
      <c r="O306" s="100"/>
      <c r="P306" s="100"/>
      <c r="Q306" s="101"/>
      <c r="R306" s="309"/>
      <c r="S306" s="310"/>
      <c r="T306" s="310"/>
      <c r="U306" s="102"/>
      <c r="V306" s="103"/>
      <c r="W306" s="104"/>
      <c r="X306" s="104"/>
      <c r="Y306" s="105"/>
      <c r="Z306" s="311"/>
      <c r="AA306" s="312"/>
      <c r="AB306" s="312"/>
      <c r="AC306" s="106"/>
      <c r="AD306" s="107"/>
      <c r="AE306" s="108"/>
      <c r="AF306" s="108"/>
      <c r="AG306" s="109"/>
      <c r="AH306" s="110"/>
    </row>
    <row r="307" spans="2:34" x14ac:dyDescent="0.25">
      <c r="B307" s="182">
        <f>'Import élèves'!E305</f>
        <v>0</v>
      </c>
      <c r="C307" s="183">
        <f>'Import élèves'!F305</f>
        <v>0</v>
      </c>
      <c r="D307" s="184">
        <f>'Import élèves'!H305</f>
        <v>0</v>
      </c>
      <c r="E307" s="184">
        <f>'Import élèves'!J305</f>
        <v>0</v>
      </c>
      <c r="F307" s="184">
        <f>'Import élèves'!K305</f>
        <v>0</v>
      </c>
      <c r="G307" s="185">
        <f>'Import élèves'!L305</f>
        <v>0</v>
      </c>
      <c r="H307" s="181">
        <v>304</v>
      </c>
      <c r="I307" s="193"/>
      <c r="J307" s="81"/>
      <c r="K307" s="97"/>
      <c r="L307" s="97"/>
      <c r="M307" s="98"/>
      <c r="N307" s="99"/>
      <c r="O307" s="100"/>
      <c r="P307" s="100"/>
      <c r="Q307" s="101"/>
      <c r="R307" s="309"/>
      <c r="S307" s="310"/>
      <c r="T307" s="310"/>
      <c r="U307" s="102"/>
      <c r="V307" s="103"/>
      <c r="W307" s="104"/>
      <c r="X307" s="104"/>
      <c r="Y307" s="105"/>
      <c r="Z307" s="311"/>
      <c r="AA307" s="312"/>
      <c r="AB307" s="312"/>
      <c r="AC307" s="106"/>
      <c r="AD307" s="107"/>
      <c r="AE307" s="108"/>
      <c r="AF307" s="108"/>
      <c r="AG307" s="109"/>
      <c r="AH307" s="110"/>
    </row>
    <row r="308" spans="2:34" ht="15.75" thickBot="1" x14ac:dyDescent="0.3">
      <c r="B308" s="187">
        <f>'Import élèves'!E306</f>
        <v>0</v>
      </c>
      <c r="C308" s="188">
        <f>'Import élèves'!F306</f>
        <v>0</v>
      </c>
      <c r="D308" s="189">
        <f>'Import élèves'!H306</f>
        <v>0</v>
      </c>
      <c r="E308" s="189">
        <f>'Import élèves'!J306</f>
        <v>0</v>
      </c>
      <c r="F308" s="189">
        <f>'Import élèves'!K306</f>
        <v>0</v>
      </c>
      <c r="G308" s="190">
        <f>'Import élèves'!L306</f>
        <v>0</v>
      </c>
      <c r="H308" s="166">
        <v>305</v>
      </c>
      <c r="I308" s="193"/>
      <c r="J308" s="111"/>
      <c r="K308" s="112"/>
      <c r="L308" s="112"/>
      <c r="M308" s="113"/>
      <c r="N308" s="114"/>
      <c r="O308" s="115"/>
      <c r="P308" s="115"/>
      <c r="Q308" s="116"/>
      <c r="R308" s="315"/>
      <c r="S308" s="316"/>
      <c r="T308" s="316"/>
      <c r="U308" s="117"/>
      <c r="V308" s="118"/>
      <c r="W308" s="119"/>
      <c r="X308" s="119"/>
      <c r="Y308" s="120"/>
      <c r="Z308" s="317"/>
      <c r="AA308" s="318"/>
      <c r="AB308" s="318"/>
      <c r="AC308" s="121"/>
      <c r="AD308" s="122"/>
      <c r="AE308" s="123"/>
      <c r="AF308" s="123"/>
      <c r="AG308" s="124"/>
      <c r="AH308" s="125"/>
    </row>
    <row r="309" spans="2:34" ht="15.75" thickBot="1" x14ac:dyDescent="0.3">
      <c r="B309" s="177">
        <f>'Import élèves'!E307</f>
        <v>0</v>
      </c>
      <c r="C309" s="178">
        <f>'Import élèves'!F307</f>
        <v>0</v>
      </c>
      <c r="D309" s="179">
        <f>'Import élèves'!H307</f>
        <v>0</v>
      </c>
      <c r="E309" s="179">
        <f>'Import élèves'!J307</f>
        <v>0</v>
      </c>
      <c r="F309" s="179">
        <f>'Import élèves'!K307</f>
        <v>0</v>
      </c>
      <c r="G309" s="180">
        <f>'Import élèves'!L307</f>
        <v>0</v>
      </c>
      <c r="H309" s="166">
        <v>306</v>
      </c>
      <c r="I309" s="193"/>
      <c r="J309" s="82"/>
      <c r="K309" s="83"/>
      <c r="L309" s="83"/>
      <c r="M309" s="84"/>
      <c r="N309" s="85"/>
      <c r="O309" s="86"/>
      <c r="P309" s="86"/>
      <c r="Q309" s="87"/>
      <c r="R309" s="313"/>
      <c r="S309" s="314"/>
      <c r="T309" s="314"/>
      <c r="U309" s="88"/>
      <c r="V309" s="89"/>
      <c r="W309" s="90"/>
      <c r="X309" s="90"/>
      <c r="Y309" s="91"/>
      <c r="Z309" s="323"/>
      <c r="AA309" s="324"/>
      <c r="AB309" s="324"/>
      <c r="AC309" s="92"/>
      <c r="AD309" s="93"/>
      <c r="AE309" s="94"/>
      <c r="AF309" s="94"/>
      <c r="AG309" s="95"/>
      <c r="AH309" s="96"/>
    </row>
    <row r="310" spans="2:34" x14ac:dyDescent="0.25">
      <c r="B310" s="182">
        <f>'Import élèves'!E308</f>
        <v>0</v>
      </c>
      <c r="C310" s="183">
        <f>'Import élèves'!F308</f>
        <v>0</v>
      </c>
      <c r="D310" s="184">
        <f>'Import élèves'!H308</f>
        <v>0</v>
      </c>
      <c r="E310" s="184">
        <f>'Import élèves'!J308</f>
        <v>0</v>
      </c>
      <c r="F310" s="184">
        <f>'Import élèves'!K308</f>
        <v>0</v>
      </c>
      <c r="G310" s="185">
        <f>'Import élèves'!L308</f>
        <v>0</v>
      </c>
      <c r="H310" s="181">
        <v>307</v>
      </c>
      <c r="I310" s="193"/>
      <c r="J310" s="81"/>
      <c r="K310" s="97"/>
      <c r="L310" s="97"/>
      <c r="M310" s="98"/>
      <c r="N310" s="99"/>
      <c r="O310" s="100"/>
      <c r="P310" s="100"/>
      <c r="Q310" s="101"/>
      <c r="R310" s="309"/>
      <c r="S310" s="310"/>
      <c r="T310" s="310"/>
      <c r="U310" s="102"/>
      <c r="V310" s="103"/>
      <c r="W310" s="104"/>
      <c r="X310" s="104"/>
      <c r="Y310" s="105"/>
      <c r="Z310" s="311"/>
      <c r="AA310" s="312"/>
      <c r="AB310" s="312"/>
      <c r="AC310" s="106"/>
      <c r="AD310" s="107"/>
      <c r="AE310" s="108"/>
      <c r="AF310" s="108"/>
      <c r="AG310" s="109"/>
      <c r="AH310" s="110"/>
    </row>
    <row r="311" spans="2:34" x14ac:dyDescent="0.25">
      <c r="B311" s="182">
        <f>'Import élèves'!E309</f>
        <v>0</v>
      </c>
      <c r="C311" s="183">
        <f>'Import élèves'!F309</f>
        <v>0</v>
      </c>
      <c r="D311" s="184">
        <f>'Import élèves'!H309</f>
        <v>0</v>
      </c>
      <c r="E311" s="184">
        <f>'Import élèves'!J309</f>
        <v>0</v>
      </c>
      <c r="F311" s="184">
        <f>'Import élèves'!K309</f>
        <v>0</v>
      </c>
      <c r="G311" s="185">
        <f>'Import élèves'!L309</f>
        <v>0</v>
      </c>
      <c r="H311" s="166">
        <v>308</v>
      </c>
      <c r="I311" s="193"/>
      <c r="J311" s="81"/>
      <c r="K311" s="97"/>
      <c r="L311" s="97"/>
      <c r="M311" s="98"/>
      <c r="N311" s="99"/>
      <c r="O311" s="100"/>
      <c r="P311" s="100"/>
      <c r="Q311" s="101"/>
      <c r="R311" s="309"/>
      <c r="S311" s="310"/>
      <c r="T311" s="310"/>
      <c r="U311" s="102"/>
      <c r="V311" s="103"/>
      <c r="W311" s="104"/>
      <c r="X311" s="104"/>
      <c r="Y311" s="105"/>
      <c r="Z311" s="311"/>
      <c r="AA311" s="312"/>
      <c r="AB311" s="312"/>
      <c r="AC311" s="106"/>
      <c r="AD311" s="107"/>
      <c r="AE311" s="108"/>
      <c r="AF311" s="108"/>
      <c r="AG311" s="109"/>
      <c r="AH311" s="110"/>
    </row>
    <row r="312" spans="2:34" ht="15.75" thickBot="1" x14ac:dyDescent="0.3">
      <c r="B312" s="182">
        <f>'Import élèves'!E310</f>
        <v>0</v>
      </c>
      <c r="C312" s="183">
        <f>'Import élèves'!F310</f>
        <v>0</v>
      </c>
      <c r="D312" s="184">
        <f>'Import élèves'!H310</f>
        <v>0</v>
      </c>
      <c r="E312" s="184">
        <f>'Import élèves'!J310</f>
        <v>0</v>
      </c>
      <c r="F312" s="184">
        <f>'Import élèves'!K310</f>
        <v>0</v>
      </c>
      <c r="G312" s="185">
        <f>'Import élèves'!L310</f>
        <v>0</v>
      </c>
      <c r="H312" s="166">
        <v>309</v>
      </c>
      <c r="I312" s="193"/>
      <c r="J312" s="81"/>
      <c r="K312" s="97"/>
      <c r="L312" s="97"/>
      <c r="M312" s="98"/>
      <c r="N312" s="99"/>
      <c r="O312" s="100"/>
      <c r="P312" s="100"/>
      <c r="Q312" s="101"/>
      <c r="R312" s="309"/>
      <c r="S312" s="310"/>
      <c r="T312" s="310"/>
      <c r="U312" s="102"/>
      <c r="V312" s="103"/>
      <c r="W312" s="104"/>
      <c r="X312" s="104"/>
      <c r="Y312" s="105"/>
      <c r="Z312" s="311"/>
      <c r="AA312" s="312"/>
      <c r="AB312" s="312"/>
      <c r="AC312" s="106"/>
      <c r="AD312" s="107"/>
      <c r="AE312" s="108"/>
      <c r="AF312" s="108"/>
      <c r="AG312" s="109"/>
      <c r="AH312" s="110"/>
    </row>
    <row r="313" spans="2:34" ht="15.75" thickBot="1" x14ac:dyDescent="0.3">
      <c r="B313" s="187">
        <f>'Import élèves'!E311</f>
        <v>0</v>
      </c>
      <c r="C313" s="188">
        <f>'Import élèves'!F311</f>
        <v>0</v>
      </c>
      <c r="D313" s="189">
        <f>'Import élèves'!H311</f>
        <v>0</v>
      </c>
      <c r="E313" s="189">
        <f>'Import élèves'!J311</f>
        <v>0</v>
      </c>
      <c r="F313" s="189">
        <f>'Import élèves'!K311</f>
        <v>0</v>
      </c>
      <c r="G313" s="190">
        <f>'Import élèves'!L311</f>
        <v>0</v>
      </c>
      <c r="H313" s="181">
        <v>310</v>
      </c>
      <c r="I313" s="193"/>
      <c r="J313" s="111"/>
      <c r="K313" s="112"/>
      <c r="L313" s="112"/>
      <c r="M313" s="113"/>
      <c r="N313" s="114"/>
      <c r="O313" s="115"/>
      <c r="P313" s="115"/>
      <c r="Q313" s="116"/>
      <c r="R313" s="315"/>
      <c r="S313" s="316"/>
      <c r="T313" s="316"/>
      <c r="U313" s="117"/>
      <c r="V313" s="118"/>
      <c r="W313" s="119"/>
      <c r="X313" s="119"/>
      <c r="Y313" s="120"/>
      <c r="Z313" s="317"/>
      <c r="AA313" s="318"/>
      <c r="AB313" s="318"/>
      <c r="AC313" s="121"/>
      <c r="AD313" s="122"/>
      <c r="AE313" s="123"/>
      <c r="AF313" s="123"/>
      <c r="AG313" s="124"/>
      <c r="AH313" s="125"/>
    </row>
    <row r="314" spans="2:34" x14ac:dyDescent="0.25">
      <c r="B314" s="177">
        <f>'Import élèves'!E312</f>
        <v>0</v>
      </c>
      <c r="C314" s="178">
        <f>'Import élèves'!F312</f>
        <v>0</v>
      </c>
      <c r="D314" s="179">
        <f>'Import élèves'!H312</f>
        <v>0</v>
      </c>
      <c r="E314" s="179">
        <f>'Import élèves'!J312</f>
        <v>0</v>
      </c>
      <c r="F314" s="179">
        <f>'Import élèves'!K312</f>
        <v>0</v>
      </c>
      <c r="G314" s="180">
        <f>'Import élèves'!L312</f>
        <v>0</v>
      </c>
      <c r="H314" s="166">
        <v>311</v>
      </c>
      <c r="I314" s="193"/>
      <c r="J314" s="82"/>
      <c r="K314" s="83"/>
      <c r="L314" s="83"/>
      <c r="M314" s="84"/>
      <c r="N314" s="85"/>
      <c r="O314" s="86"/>
      <c r="P314" s="86"/>
      <c r="Q314" s="87"/>
      <c r="R314" s="313"/>
      <c r="S314" s="314"/>
      <c r="T314" s="314"/>
      <c r="U314" s="88"/>
      <c r="V314" s="89"/>
      <c r="W314" s="90"/>
      <c r="X314" s="90"/>
      <c r="Y314" s="91"/>
      <c r="Z314" s="323"/>
      <c r="AA314" s="324"/>
      <c r="AB314" s="324"/>
      <c r="AC314" s="92"/>
      <c r="AD314" s="93"/>
      <c r="AE314" s="94"/>
      <c r="AF314" s="94"/>
      <c r="AG314" s="95"/>
      <c r="AH314" s="96"/>
    </row>
    <row r="315" spans="2:34" ht="15.75" thickBot="1" x14ac:dyDescent="0.3">
      <c r="B315" s="182">
        <f>'Import élèves'!E313</f>
        <v>0</v>
      </c>
      <c r="C315" s="183">
        <f>'Import élèves'!F313</f>
        <v>0</v>
      </c>
      <c r="D315" s="184">
        <f>'Import élèves'!H313</f>
        <v>0</v>
      </c>
      <c r="E315" s="184">
        <f>'Import élèves'!J313</f>
        <v>0</v>
      </c>
      <c r="F315" s="184">
        <f>'Import élèves'!K313</f>
        <v>0</v>
      </c>
      <c r="G315" s="185">
        <f>'Import élèves'!L313</f>
        <v>0</v>
      </c>
      <c r="H315" s="166">
        <v>312</v>
      </c>
      <c r="I315" s="193"/>
      <c r="J315" s="81"/>
      <c r="K315" s="97"/>
      <c r="L315" s="97"/>
      <c r="M315" s="98"/>
      <c r="N315" s="99"/>
      <c r="O315" s="100"/>
      <c r="P315" s="100"/>
      <c r="Q315" s="101"/>
      <c r="R315" s="309"/>
      <c r="S315" s="310"/>
      <c r="T315" s="310"/>
      <c r="U315" s="102"/>
      <c r="V315" s="103"/>
      <c r="W315" s="104"/>
      <c r="X315" s="104"/>
      <c r="Y315" s="105"/>
      <c r="Z315" s="311"/>
      <c r="AA315" s="312"/>
      <c r="AB315" s="312"/>
      <c r="AC315" s="106"/>
      <c r="AD315" s="107"/>
      <c r="AE315" s="108"/>
      <c r="AF315" s="108"/>
      <c r="AG315" s="109"/>
      <c r="AH315" s="110"/>
    </row>
    <row r="316" spans="2:34" x14ac:dyDescent="0.25">
      <c r="B316" s="182">
        <f>'Import élèves'!E314</f>
        <v>0</v>
      </c>
      <c r="C316" s="183">
        <f>'Import élèves'!F314</f>
        <v>0</v>
      </c>
      <c r="D316" s="184">
        <f>'Import élèves'!H314</f>
        <v>0</v>
      </c>
      <c r="E316" s="184">
        <f>'Import élèves'!J314</f>
        <v>0</v>
      </c>
      <c r="F316" s="184">
        <f>'Import élèves'!K314</f>
        <v>0</v>
      </c>
      <c r="G316" s="185">
        <f>'Import élèves'!L314</f>
        <v>0</v>
      </c>
      <c r="H316" s="181">
        <v>313</v>
      </c>
      <c r="I316" s="193"/>
      <c r="J316" s="81"/>
      <c r="K316" s="97"/>
      <c r="L316" s="97"/>
      <c r="M316" s="98"/>
      <c r="N316" s="99"/>
      <c r="O316" s="100"/>
      <c r="P316" s="100"/>
      <c r="Q316" s="101"/>
      <c r="R316" s="309"/>
      <c r="S316" s="310"/>
      <c r="T316" s="310"/>
      <c r="U316" s="102"/>
      <c r="V316" s="103"/>
      <c r="W316" s="104"/>
      <c r="X316" s="104"/>
      <c r="Y316" s="105"/>
      <c r="Z316" s="311"/>
      <c r="AA316" s="312"/>
      <c r="AB316" s="312"/>
      <c r="AC316" s="106"/>
      <c r="AD316" s="107"/>
      <c r="AE316" s="108"/>
      <c r="AF316" s="108"/>
      <c r="AG316" s="109"/>
      <c r="AH316" s="110"/>
    </row>
    <row r="317" spans="2:34" x14ac:dyDescent="0.25">
      <c r="B317" s="182">
        <f>'Import élèves'!E315</f>
        <v>0</v>
      </c>
      <c r="C317" s="183">
        <f>'Import élèves'!F315</f>
        <v>0</v>
      </c>
      <c r="D317" s="184">
        <f>'Import élèves'!H315</f>
        <v>0</v>
      </c>
      <c r="E317" s="184">
        <f>'Import élèves'!J315</f>
        <v>0</v>
      </c>
      <c r="F317" s="184">
        <f>'Import élèves'!K315</f>
        <v>0</v>
      </c>
      <c r="G317" s="185">
        <f>'Import élèves'!L315</f>
        <v>0</v>
      </c>
      <c r="H317" s="166">
        <v>314</v>
      </c>
      <c r="I317" s="193"/>
      <c r="J317" s="81"/>
      <c r="K317" s="97"/>
      <c r="L317" s="97"/>
      <c r="M317" s="98"/>
      <c r="N317" s="99"/>
      <c r="O317" s="100"/>
      <c r="P317" s="100"/>
      <c r="Q317" s="101"/>
      <c r="R317" s="309"/>
      <c r="S317" s="310"/>
      <c r="T317" s="310"/>
      <c r="U317" s="102"/>
      <c r="V317" s="103"/>
      <c r="W317" s="104"/>
      <c r="X317" s="104"/>
      <c r="Y317" s="105"/>
      <c r="Z317" s="311"/>
      <c r="AA317" s="312"/>
      <c r="AB317" s="312"/>
      <c r="AC317" s="106"/>
      <c r="AD317" s="107"/>
      <c r="AE317" s="108"/>
      <c r="AF317" s="108"/>
      <c r="AG317" s="109"/>
      <c r="AH317" s="110"/>
    </row>
    <row r="318" spans="2:34" ht="15.75" thickBot="1" x14ac:dyDescent="0.3">
      <c r="B318" s="187">
        <f>'Import élèves'!E316</f>
        <v>0</v>
      </c>
      <c r="C318" s="188">
        <f>'Import élèves'!F316</f>
        <v>0</v>
      </c>
      <c r="D318" s="189">
        <f>'Import élèves'!H316</f>
        <v>0</v>
      </c>
      <c r="E318" s="189">
        <f>'Import élèves'!J316</f>
        <v>0</v>
      </c>
      <c r="F318" s="189">
        <f>'Import élèves'!K316</f>
        <v>0</v>
      </c>
      <c r="G318" s="190">
        <f>'Import élèves'!L316</f>
        <v>0</v>
      </c>
      <c r="H318" s="166">
        <v>315</v>
      </c>
      <c r="I318" s="193"/>
      <c r="J318" s="111"/>
      <c r="K318" s="112"/>
      <c r="L318" s="112"/>
      <c r="M318" s="113"/>
      <c r="N318" s="114"/>
      <c r="O318" s="115"/>
      <c r="P318" s="115"/>
      <c r="Q318" s="116"/>
      <c r="R318" s="315"/>
      <c r="S318" s="316"/>
      <c r="T318" s="316"/>
      <c r="U318" s="117"/>
      <c r="V318" s="118"/>
      <c r="W318" s="119"/>
      <c r="X318" s="119"/>
      <c r="Y318" s="120"/>
      <c r="Z318" s="317"/>
      <c r="AA318" s="318"/>
      <c r="AB318" s="318"/>
      <c r="AC318" s="121"/>
      <c r="AD318" s="122"/>
      <c r="AE318" s="123"/>
      <c r="AF318" s="123"/>
      <c r="AG318" s="124"/>
      <c r="AH318" s="125"/>
    </row>
    <row r="319" spans="2:34" x14ac:dyDescent="0.25">
      <c r="B319" s="177">
        <f>'Import élèves'!E317</f>
        <v>0</v>
      </c>
      <c r="C319" s="178">
        <f>'Import élèves'!F317</f>
        <v>0</v>
      </c>
      <c r="D319" s="179">
        <f>'Import élèves'!H317</f>
        <v>0</v>
      </c>
      <c r="E319" s="179">
        <f>'Import élèves'!J317</f>
        <v>0</v>
      </c>
      <c r="F319" s="179">
        <f>'Import élèves'!K317</f>
        <v>0</v>
      </c>
      <c r="G319" s="180">
        <f>'Import élèves'!L317</f>
        <v>0</v>
      </c>
      <c r="H319" s="181">
        <v>316</v>
      </c>
      <c r="I319" s="193"/>
      <c r="J319" s="82"/>
      <c r="K319" s="83"/>
      <c r="L319" s="83"/>
      <c r="M319" s="84"/>
      <c r="N319" s="85"/>
      <c r="O319" s="86"/>
      <c r="P319" s="86"/>
      <c r="Q319" s="87"/>
      <c r="R319" s="313"/>
      <c r="S319" s="314"/>
      <c r="T319" s="314"/>
      <c r="U319" s="88"/>
      <c r="V319" s="89"/>
      <c r="W319" s="90"/>
      <c r="X319" s="90"/>
      <c r="Y319" s="91"/>
      <c r="Z319" s="323"/>
      <c r="AA319" s="324"/>
      <c r="AB319" s="324"/>
      <c r="AC319" s="92"/>
      <c r="AD319" s="93"/>
      <c r="AE319" s="94"/>
      <c r="AF319" s="94"/>
      <c r="AG319" s="95"/>
      <c r="AH319" s="96"/>
    </row>
    <row r="320" spans="2:34" x14ac:dyDescent="0.25">
      <c r="B320" s="182">
        <f>'Import élèves'!E318</f>
        <v>0</v>
      </c>
      <c r="C320" s="183">
        <f>'Import élèves'!F318</f>
        <v>0</v>
      </c>
      <c r="D320" s="184">
        <f>'Import élèves'!H318</f>
        <v>0</v>
      </c>
      <c r="E320" s="184">
        <f>'Import élèves'!J318</f>
        <v>0</v>
      </c>
      <c r="F320" s="184">
        <f>'Import élèves'!K318</f>
        <v>0</v>
      </c>
      <c r="G320" s="185">
        <f>'Import élèves'!L318</f>
        <v>0</v>
      </c>
      <c r="H320" s="166">
        <v>317</v>
      </c>
      <c r="I320" s="193"/>
      <c r="J320" s="81"/>
      <c r="K320" s="97"/>
      <c r="L320" s="97"/>
      <c r="M320" s="98"/>
      <c r="N320" s="99"/>
      <c r="O320" s="100"/>
      <c r="P320" s="100"/>
      <c r="Q320" s="101"/>
      <c r="R320" s="309"/>
      <c r="S320" s="310"/>
      <c r="T320" s="310"/>
      <c r="U320" s="102"/>
      <c r="V320" s="103"/>
      <c r="W320" s="104"/>
      <c r="X320" s="104"/>
      <c r="Y320" s="105"/>
      <c r="Z320" s="311"/>
      <c r="AA320" s="312"/>
      <c r="AB320" s="312"/>
      <c r="AC320" s="106"/>
      <c r="AD320" s="107"/>
      <c r="AE320" s="108"/>
      <c r="AF320" s="108"/>
      <c r="AG320" s="109"/>
      <c r="AH320" s="110"/>
    </row>
    <row r="321" spans="2:34" ht="15.75" thickBot="1" x14ac:dyDescent="0.3">
      <c r="B321" s="182">
        <f>'Import élèves'!E319</f>
        <v>0</v>
      </c>
      <c r="C321" s="183">
        <f>'Import élèves'!F319</f>
        <v>0</v>
      </c>
      <c r="D321" s="184">
        <f>'Import élèves'!H319</f>
        <v>0</v>
      </c>
      <c r="E321" s="184">
        <f>'Import élèves'!J319</f>
        <v>0</v>
      </c>
      <c r="F321" s="184">
        <f>'Import élèves'!K319</f>
        <v>0</v>
      </c>
      <c r="G321" s="185">
        <f>'Import élèves'!L319</f>
        <v>0</v>
      </c>
      <c r="H321" s="166">
        <v>318</v>
      </c>
      <c r="I321" s="193"/>
      <c r="J321" s="81"/>
      <c r="K321" s="97"/>
      <c r="L321" s="97"/>
      <c r="M321" s="98"/>
      <c r="N321" s="99"/>
      <c r="O321" s="100"/>
      <c r="P321" s="100"/>
      <c r="Q321" s="101"/>
      <c r="R321" s="309"/>
      <c r="S321" s="310"/>
      <c r="T321" s="310"/>
      <c r="U321" s="102"/>
      <c r="V321" s="103"/>
      <c r="W321" s="104"/>
      <c r="X321" s="104"/>
      <c r="Y321" s="105"/>
      <c r="Z321" s="311"/>
      <c r="AA321" s="312"/>
      <c r="AB321" s="312"/>
      <c r="AC321" s="106"/>
      <c r="AD321" s="107"/>
      <c r="AE321" s="108"/>
      <c r="AF321" s="108"/>
      <c r="AG321" s="109"/>
      <c r="AH321" s="110"/>
    </row>
    <row r="322" spans="2:34" x14ac:dyDescent="0.25">
      <c r="B322" s="182">
        <f>'Import élèves'!E320</f>
        <v>0</v>
      </c>
      <c r="C322" s="183">
        <f>'Import élèves'!F320</f>
        <v>0</v>
      </c>
      <c r="D322" s="184">
        <f>'Import élèves'!H320</f>
        <v>0</v>
      </c>
      <c r="E322" s="184">
        <f>'Import élèves'!J320</f>
        <v>0</v>
      </c>
      <c r="F322" s="184">
        <f>'Import élèves'!K320</f>
        <v>0</v>
      </c>
      <c r="G322" s="185">
        <f>'Import élèves'!L320</f>
        <v>0</v>
      </c>
      <c r="H322" s="181">
        <v>319</v>
      </c>
      <c r="I322" s="193"/>
      <c r="J322" s="81"/>
      <c r="K322" s="97"/>
      <c r="L322" s="97"/>
      <c r="M322" s="98"/>
      <c r="N322" s="99"/>
      <c r="O322" s="100"/>
      <c r="P322" s="100"/>
      <c r="Q322" s="101"/>
      <c r="R322" s="309"/>
      <c r="S322" s="310"/>
      <c r="T322" s="310"/>
      <c r="U322" s="102"/>
      <c r="V322" s="103"/>
      <c r="W322" s="104"/>
      <c r="X322" s="104"/>
      <c r="Y322" s="105"/>
      <c r="Z322" s="311"/>
      <c r="AA322" s="312"/>
      <c r="AB322" s="312"/>
      <c r="AC322" s="106"/>
      <c r="AD322" s="107"/>
      <c r="AE322" s="108"/>
      <c r="AF322" s="108"/>
      <c r="AG322" s="109"/>
      <c r="AH322" s="110"/>
    </row>
    <row r="323" spans="2:34" ht="15.75" thickBot="1" x14ac:dyDescent="0.3">
      <c r="B323" s="187">
        <f>'Import élèves'!E321</f>
        <v>0</v>
      </c>
      <c r="C323" s="188">
        <f>'Import élèves'!F321</f>
        <v>0</v>
      </c>
      <c r="D323" s="189">
        <f>'Import élèves'!H321</f>
        <v>0</v>
      </c>
      <c r="E323" s="189">
        <f>'Import élèves'!J321</f>
        <v>0</v>
      </c>
      <c r="F323" s="189">
        <f>'Import élèves'!K321</f>
        <v>0</v>
      </c>
      <c r="G323" s="190">
        <f>'Import élèves'!L321</f>
        <v>0</v>
      </c>
      <c r="H323" s="166">
        <v>320</v>
      </c>
      <c r="I323" s="193"/>
      <c r="J323" s="111"/>
      <c r="K323" s="112"/>
      <c r="L323" s="112"/>
      <c r="M323" s="113"/>
      <c r="N323" s="114"/>
      <c r="O323" s="115"/>
      <c r="P323" s="115"/>
      <c r="Q323" s="116"/>
      <c r="R323" s="315"/>
      <c r="S323" s="316"/>
      <c r="T323" s="316"/>
      <c r="U323" s="117"/>
      <c r="V323" s="118"/>
      <c r="W323" s="119"/>
      <c r="X323" s="119"/>
      <c r="Y323" s="120"/>
      <c r="Z323" s="317"/>
      <c r="AA323" s="318"/>
      <c r="AB323" s="318"/>
      <c r="AC323" s="121"/>
      <c r="AD323" s="122"/>
      <c r="AE323" s="123"/>
      <c r="AF323" s="123"/>
      <c r="AG323" s="124"/>
      <c r="AH323" s="125"/>
    </row>
    <row r="324" spans="2:34" ht="15.75" thickBot="1" x14ac:dyDescent="0.3">
      <c r="B324" s="177">
        <f>'Import élèves'!E322</f>
        <v>0</v>
      </c>
      <c r="C324" s="178">
        <f>'Import élèves'!F322</f>
        <v>0</v>
      </c>
      <c r="D324" s="179">
        <f>'Import élèves'!H322</f>
        <v>0</v>
      </c>
      <c r="E324" s="179">
        <f>'Import élèves'!J322</f>
        <v>0</v>
      </c>
      <c r="F324" s="179">
        <f>'Import élèves'!K322</f>
        <v>0</v>
      </c>
      <c r="G324" s="180">
        <f>'Import élèves'!L322</f>
        <v>0</v>
      </c>
      <c r="H324" s="166">
        <v>321</v>
      </c>
      <c r="I324" s="193"/>
      <c r="J324" s="82"/>
      <c r="K324" s="83"/>
      <c r="L324" s="83"/>
      <c r="M324" s="84"/>
      <c r="N324" s="85"/>
      <c r="O324" s="86"/>
      <c r="P324" s="86"/>
      <c r="Q324" s="87"/>
      <c r="R324" s="313"/>
      <c r="S324" s="314"/>
      <c r="T324" s="314"/>
      <c r="U324" s="88"/>
      <c r="V324" s="89"/>
      <c r="W324" s="90"/>
      <c r="X324" s="90"/>
      <c r="Y324" s="91"/>
      <c r="Z324" s="323"/>
      <c r="AA324" s="324"/>
      <c r="AB324" s="324"/>
      <c r="AC324" s="92"/>
      <c r="AD324" s="93"/>
      <c r="AE324" s="94"/>
      <c r="AF324" s="94"/>
      <c r="AG324" s="95"/>
      <c r="AH324" s="96"/>
    </row>
    <row r="325" spans="2:34" x14ac:dyDescent="0.25">
      <c r="B325" s="182">
        <f>'Import élèves'!E323</f>
        <v>0</v>
      </c>
      <c r="C325" s="183">
        <f>'Import élèves'!F323</f>
        <v>0</v>
      </c>
      <c r="D325" s="184">
        <f>'Import élèves'!H323</f>
        <v>0</v>
      </c>
      <c r="E325" s="184">
        <f>'Import élèves'!J323</f>
        <v>0</v>
      </c>
      <c r="F325" s="184">
        <f>'Import élèves'!K323</f>
        <v>0</v>
      </c>
      <c r="G325" s="185">
        <f>'Import élèves'!L323</f>
        <v>0</v>
      </c>
      <c r="H325" s="181">
        <v>322</v>
      </c>
      <c r="I325" s="193"/>
      <c r="J325" s="81"/>
      <c r="K325" s="97"/>
      <c r="L325" s="97"/>
      <c r="M325" s="98"/>
      <c r="N325" s="99"/>
      <c r="O325" s="100"/>
      <c r="P325" s="100"/>
      <c r="Q325" s="101"/>
      <c r="R325" s="309"/>
      <c r="S325" s="310"/>
      <c r="T325" s="310"/>
      <c r="U325" s="102"/>
      <c r="V325" s="103"/>
      <c r="W325" s="104"/>
      <c r="X325" s="104"/>
      <c r="Y325" s="105"/>
      <c r="Z325" s="311"/>
      <c r="AA325" s="312"/>
      <c r="AB325" s="312"/>
      <c r="AC325" s="106"/>
      <c r="AD325" s="107"/>
      <c r="AE325" s="108"/>
      <c r="AF325" s="108"/>
      <c r="AG325" s="109"/>
      <c r="AH325" s="110"/>
    </row>
    <row r="326" spans="2:34" x14ac:dyDescent="0.25">
      <c r="B326" s="182">
        <f>'Import élèves'!E324</f>
        <v>0</v>
      </c>
      <c r="C326" s="183">
        <f>'Import élèves'!F324</f>
        <v>0</v>
      </c>
      <c r="D326" s="184">
        <f>'Import élèves'!H324</f>
        <v>0</v>
      </c>
      <c r="E326" s="184">
        <f>'Import élèves'!J324</f>
        <v>0</v>
      </c>
      <c r="F326" s="184">
        <f>'Import élèves'!K324</f>
        <v>0</v>
      </c>
      <c r="G326" s="185">
        <f>'Import élèves'!L324</f>
        <v>0</v>
      </c>
      <c r="H326" s="166">
        <v>323</v>
      </c>
      <c r="I326" s="193"/>
      <c r="J326" s="81"/>
      <c r="K326" s="97"/>
      <c r="L326" s="97"/>
      <c r="M326" s="98"/>
      <c r="N326" s="99"/>
      <c r="O326" s="100"/>
      <c r="P326" s="100"/>
      <c r="Q326" s="101"/>
      <c r="R326" s="309"/>
      <c r="S326" s="310"/>
      <c r="T326" s="310"/>
      <c r="U326" s="102"/>
      <c r="V326" s="103"/>
      <c r="W326" s="104"/>
      <c r="X326" s="104"/>
      <c r="Y326" s="105"/>
      <c r="Z326" s="311"/>
      <c r="AA326" s="312"/>
      <c r="AB326" s="312"/>
      <c r="AC326" s="106"/>
      <c r="AD326" s="107"/>
      <c r="AE326" s="108"/>
      <c r="AF326" s="108"/>
      <c r="AG326" s="109"/>
      <c r="AH326" s="110"/>
    </row>
    <row r="327" spans="2:34" ht="15.75" thickBot="1" x14ac:dyDescent="0.3">
      <c r="B327" s="182">
        <f>'Import élèves'!E325</f>
        <v>0</v>
      </c>
      <c r="C327" s="183">
        <f>'Import élèves'!F325</f>
        <v>0</v>
      </c>
      <c r="D327" s="184">
        <f>'Import élèves'!H325</f>
        <v>0</v>
      </c>
      <c r="E327" s="184">
        <f>'Import élèves'!J325</f>
        <v>0</v>
      </c>
      <c r="F327" s="184">
        <f>'Import élèves'!K325</f>
        <v>0</v>
      </c>
      <c r="G327" s="185">
        <f>'Import élèves'!L325</f>
        <v>0</v>
      </c>
      <c r="H327" s="166">
        <v>324</v>
      </c>
      <c r="I327" s="193"/>
      <c r="J327" s="81"/>
      <c r="K327" s="97"/>
      <c r="L327" s="97"/>
      <c r="M327" s="98"/>
      <c r="N327" s="99"/>
      <c r="O327" s="100"/>
      <c r="P327" s="100"/>
      <c r="Q327" s="101"/>
      <c r="R327" s="309"/>
      <c r="S327" s="310"/>
      <c r="T327" s="310"/>
      <c r="U327" s="102"/>
      <c r="V327" s="103"/>
      <c r="W327" s="104"/>
      <c r="X327" s="104"/>
      <c r="Y327" s="105"/>
      <c r="Z327" s="311"/>
      <c r="AA327" s="312"/>
      <c r="AB327" s="312"/>
      <c r="AC327" s="106"/>
      <c r="AD327" s="107"/>
      <c r="AE327" s="108"/>
      <c r="AF327" s="108"/>
      <c r="AG327" s="109"/>
      <c r="AH327" s="110"/>
    </row>
    <row r="328" spans="2:34" ht="15.75" thickBot="1" x14ac:dyDescent="0.3">
      <c r="B328" s="187">
        <f>'Import élèves'!E326</f>
        <v>0</v>
      </c>
      <c r="C328" s="188">
        <f>'Import élèves'!F326</f>
        <v>0</v>
      </c>
      <c r="D328" s="189">
        <f>'Import élèves'!H326</f>
        <v>0</v>
      </c>
      <c r="E328" s="189">
        <f>'Import élèves'!J326</f>
        <v>0</v>
      </c>
      <c r="F328" s="189">
        <f>'Import élèves'!K326</f>
        <v>0</v>
      </c>
      <c r="G328" s="190">
        <f>'Import élèves'!L326</f>
        <v>0</v>
      </c>
      <c r="H328" s="181">
        <v>325</v>
      </c>
      <c r="I328" s="193"/>
      <c r="J328" s="111"/>
      <c r="K328" s="112"/>
      <c r="L328" s="112"/>
      <c r="M328" s="113"/>
      <c r="N328" s="114"/>
      <c r="O328" s="115"/>
      <c r="P328" s="115"/>
      <c r="Q328" s="116"/>
      <c r="R328" s="315"/>
      <c r="S328" s="316"/>
      <c r="T328" s="316"/>
      <c r="U328" s="117"/>
      <c r="V328" s="118"/>
      <c r="W328" s="119"/>
      <c r="X328" s="119"/>
      <c r="Y328" s="120"/>
      <c r="Z328" s="317"/>
      <c r="AA328" s="318"/>
      <c r="AB328" s="318"/>
      <c r="AC328" s="121"/>
      <c r="AD328" s="122"/>
      <c r="AE328" s="123"/>
      <c r="AF328" s="123"/>
      <c r="AG328" s="124"/>
      <c r="AH328" s="125"/>
    </row>
    <row r="329" spans="2:34" x14ac:dyDescent="0.25">
      <c r="B329" s="177">
        <f>'Import élèves'!E327</f>
        <v>0</v>
      </c>
      <c r="C329" s="178">
        <f>'Import élèves'!F327</f>
        <v>0</v>
      </c>
      <c r="D329" s="179">
        <f>'Import élèves'!H327</f>
        <v>0</v>
      </c>
      <c r="E329" s="179">
        <f>'Import élèves'!J327</f>
        <v>0</v>
      </c>
      <c r="F329" s="179">
        <f>'Import élèves'!K327</f>
        <v>0</v>
      </c>
      <c r="G329" s="180">
        <f>'Import élèves'!L327</f>
        <v>0</v>
      </c>
      <c r="H329" s="166">
        <v>326</v>
      </c>
      <c r="I329" s="193"/>
      <c r="J329" s="82"/>
      <c r="K329" s="83"/>
      <c r="L329" s="83"/>
      <c r="M329" s="84"/>
      <c r="N329" s="85"/>
      <c r="O329" s="86"/>
      <c r="P329" s="86"/>
      <c r="Q329" s="87"/>
      <c r="R329" s="313"/>
      <c r="S329" s="314"/>
      <c r="T329" s="314"/>
      <c r="U329" s="88"/>
      <c r="V329" s="89"/>
      <c r="W329" s="90"/>
      <c r="X329" s="90"/>
      <c r="Y329" s="91"/>
      <c r="Z329" s="323"/>
      <c r="AA329" s="324"/>
      <c r="AB329" s="324"/>
      <c r="AC329" s="92"/>
      <c r="AD329" s="93"/>
      <c r="AE329" s="94"/>
      <c r="AF329" s="94"/>
      <c r="AG329" s="95"/>
      <c r="AH329" s="96"/>
    </row>
    <row r="330" spans="2:34" ht="15.75" thickBot="1" x14ac:dyDescent="0.3">
      <c r="B330" s="182">
        <f>'Import élèves'!E328</f>
        <v>0</v>
      </c>
      <c r="C330" s="183">
        <f>'Import élèves'!F328</f>
        <v>0</v>
      </c>
      <c r="D330" s="184">
        <f>'Import élèves'!H328</f>
        <v>0</v>
      </c>
      <c r="E330" s="184">
        <f>'Import élèves'!J328</f>
        <v>0</v>
      </c>
      <c r="F330" s="184">
        <f>'Import élèves'!K328</f>
        <v>0</v>
      </c>
      <c r="G330" s="185">
        <f>'Import élèves'!L328</f>
        <v>0</v>
      </c>
      <c r="H330" s="166">
        <v>327</v>
      </c>
      <c r="I330" s="193"/>
      <c r="J330" s="81"/>
      <c r="K330" s="97"/>
      <c r="L330" s="97"/>
      <c r="M330" s="98"/>
      <c r="N330" s="99"/>
      <c r="O330" s="100"/>
      <c r="P330" s="100"/>
      <c r="Q330" s="101"/>
      <c r="R330" s="309"/>
      <c r="S330" s="310"/>
      <c r="T330" s="310"/>
      <c r="U330" s="102"/>
      <c r="V330" s="103"/>
      <c r="W330" s="104"/>
      <c r="X330" s="104"/>
      <c r="Y330" s="105"/>
      <c r="Z330" s="311"/>
      <c r="AA330" s="312"/>
      <c r="AB330" s="312"/>
      <c r="AC330" s="106"/>
      <c r="AD330" s="107"/>
      <c r="AE330" s="108"/>
      <c r="AF330" s="108"/>
      <c r="AG330" s="109"/>
      <c r="AH330" s="110"/>
    </row>
    <row r="331" spans="2:34" x14ac:dyDescent="0.25">
      <c r="B331" s="182">
        <f>'Import élèves'!E329</f>
        <v>0</v>
      </c>
      <c r="C331" s="183">
        <f>'Import élèves'!F329</f>
        <v>0</v>
      </c>
      <c r="D331" s="184">
        <f>'Import élèves'!H329</f>
        <v>0</v>
      </c>
      <c r="E331" s="184">
        <f>'Import élèves'!J329</f>
        <v>0</v>
      </c>
      <c r="F331" s="184">
        <f>'Import élèves'!K329</f>
        <v>0</v>
      </c>
      <c r="G331" s="185">
        <f>'Import élèves'!L329</f>
        <v>0</v>
      </c>
      <c r="H331" s="181">
        <v>328</v>
      </c>
      <c r="I331" s="193"/>
      <c r="J331" s="81"/>
      <c r="K331" s="97"/>
      <c r="L331" s="97"/>
      <c r="M331" s="98"/>
      <c r="N331" s="99"/>
      <c r="O331" s="100"/>
      <c r="P331" s="100"/>
      <c r="Q331" s="101"/>
      <c r="R331" s="309"/>
      <c r="S331" s="310"/>
      <c r="T331" s="310"/>
      <c r="U331" s="102"/>
      <c r="V331" s="103"/>
      <c r="W331" s="104"/>
      <c r="X331" s="104"/>
      <c r="Y331" s="105"/>
      <c r="Z331" s="311"/>
      <c r="AA331" s="312"/>
      <c r="AB331" s="312"/>
      <c r="AC331" s="106"/>
      <c r="AD331" s="107"/>
      <c r="AE331" s="108"/>
      <c r="AF331" s="108"/>
      <c r="AG331" s="109"/>
      <c r="AH331" s="110"/>
    </row>
    <row r="332" spans="2:34" x14ac:dyDescent="0.25">
      <c r="B332" s="182">
        <f>'Import élèves'!E330</f>
        <v>0</v>
      </c>
      <c r="C332" s="183">
        <f>'Import élèves'!F330</f>
        <v>0</v>
      </c>
      <c r="D332" s="184">
        <f>'Import élèves'!H330</f>
        <v>0</v>
      </c>
      <c r="E332" s="184">
        <f>'Import élèves'!J330</f>
        <v>0</v>
      </c>
      <c r="F332" s="184">
        <f>'Import élèves'!K330</f>
        <v>0</v>
      </c>
      <c r="G332" s="185">
        <f>'Import élèves'!L330</f>
        <v>0</v>
      </c>
      <c r="H332" s="166">
        <v>329</v>
      </c>
      <c r="I332" s="193"/>
      <c r="J332" s="81"/>
      <c r="K332" s="97"/>
      <c r="L332" s="97"/>
      <c r="M332" s="98"/>
      <c r="N332" s="99"/>
      <c r="O332" s="100"/>
      <c r="P332" s="100"/>
      <c r="Q332" s="101"/>
      <c r="R332" s="309"/>
      <c r="S332" s="310"/>
      <c r="T332" s="310"/>
      <c r="U332" s="102"/>
      <c r="V332" s="103"/>
      <c r="W332" s="104"/>
      <c r="X332" s="104"/>
      <c r="Y332" s="105"/>
      <c r="Z332" s="311"/>
      <c r="AA332" s="312"/>
      <c r="AB332" s="312"/>
      <c r="AC332" s="106"/>
      <c r="AD332" s="107"/>
      <c r="AE332" s="108"/>
      <c r="AF332" s="108"/>
      <c r="AG332" s="109"/>
      <c r="AH332" s="110"/>
    </row>
    <row r="333" spans="2:34" ht="15.75" thickBot="1" x14ac:dyDescent="0.3">
      <c r="B333" s="187">
        <f>'Import élèves'!E331</f>
        <v>0</v>
      </c>
      <c r="C333" s="188">
        <f>'Import élèves'!F331</f>
        <v>0</v>
      </c>
      <c r="D333" s="189">
        <f>'Import élèves'!H331</f>
        <v>0</v>
      </c>
      <c r="E333" s="189">
        <f>'Import élèves'!J331</f>
        <v>0</v>
      </c>
      <c r="F333" s="189">
        <f>'Import élèves'!K331</f>
        <v>0</v>
      </c>
      <c r="G333" s="190">
        <f>'Import élèves'!L331</f>
        <v>0</v>
      </c>
      <c r="H333" s="166">
        <v>330</v>
      </c>
      <c r="I333" s="193"/>
      <c r="J333" s="111"/>
      <c r="K333" s="112"/>
      <c r="L333" s="112"/>
      <c r="M333" s="113"/>
      <c r="N333" s="114"/>
      <c r="O333" s="115"/>
      <c r="P333" s="115"/>
      <c r="Q333" s="116"/>
      <c r="R333" s="315"/>
      <c r="S333" s="316"/>
      <c r="T333" s="316"/>
      <c r="U333" s="117"/>
      <c r="V333" s="118"/>
      <c r="W333" s="119"/>
      <c r="X333" s="119"/>
      <c r="Y333" s="120"/>
      <c r="Z333" s="317"/>
      <c r="AA333" s="318"/>
      <c r="AB333" s="318"/>
      <c r="AC333" s="121"/>
      <c r="AD333" s="122"/>
      <c r="AE333" s="123"/>
      <c r="AF333" s="123"/>
      <c r="AG333" s="124"/>
      <c r="AH333" s="125"/>
    </row>
    <row r="334" spans="2:34" x14ac:dyDescent="0.25">
      <c r="B334" s="177">
        <f>'Import élèves'!E332</f>
        <v>0</v>
      </c>
      <c r="C334" s="178">
        <f>'Import élèves'!F332</f>
        <v>0</v>
      </c>
      <c r="D334" s="179">
        <f>'Import élèves'!H332</f>
        <v>0</v>
      </c>
      <c r="E334" s="179">
        <f>'Import élèves'!J332</f>
        <v>0</v>
      </c>
      <c r="F334" s="179">
        <f>'Import élèves'!K332</f>
        <v>0</v>
      </c>
      <c r="G334" s="180">
        <f>'Import élèves'!L332</f>
        <v>0</v>
      </c>
      <c r="H334" s="181">
        <v>331</v>
      </c>
      <c r="I334" s="193"/>
      <c r="J334" s="82"/>
      <c r="K334" s="83"/>
      <c r="L334" s="83"/>
      <c r="M334" s="84"/>
      <c r="N334" s="85"/>
      <c r="O334" s="86"/>
      <c r="P334" s="86"/>
      <c r="Q334" s="87"/>
      <c r="R334" s="313"/>
      <c r="S334" s="314"/>
      <c r="T334" s="314"/>
      <c r="U334" s="88"/>
      <c r="V334" s="89"/>
      <c r="W334" s="90"/>
      <c r="X334" s="90"/>
      <c r="Y334" s="91"/>
      <c r="Z334" s="323"/>
      <c r="AA334" s="324"/>
      <c r="AB334" s="324"/>
      <c r="AC334" s="92"/>
      <c r="AD334" s="93"/>
      <c r="AE334" s="94"/>
      <c r="AF334" s="94"/>
      <c r="AG334" s="95"/>
      <c r="AH334" s="96"/>
    </row>
    <row r="335" spans="2:34" x14ac:dyDescent="0.25">
      <c r="B335" s="182">
        <f>'Import élèves'!E333</f>
        <v>0</v>
      </c>
      <c r="C335" s="183">
        <f>'Import élèves'!F333</f>
        <v>0</v>
      </c>
      <c r="D335" s="184">
        <f>'Import élèves'!H333</f>
        <v>0</v>
      </c>
      <c r="E335" s="184">
        <f>'Import élèves'!J333</f>
        <v>0</v>
      </c>
      <c r="F335" s="184">
        <f>'Import élèves'!K333</f>
        <v>0</v>
      </c>
      <c r="G335" s="185">
        <f>'Import élèves'!L333</f>
        <v>0</v>
      </c>
      <c r="H335" s="166">
        <v>332</v>
      </c>
      <c r="I335" s="193"/>
      <c r="J335" s="81"/>
      <c r="K335" s="97"/>
      <c r="L335" s="97"/>
      <c r="M335" s="98"/>
      <c r="N335" s="99"/>
      <c r="O335" s="100"/>
      <c r="P335" s="100"/>
      <c r="Q335" s="101"/>
      <c r="R335" s="309"/>
      <c r="S335" s="310"/>
      <c r="T335" s="310"/>
      <c r="U335" s="102"/>
      <c r="V335" s="103"/>
      <c r="W335" s="104"/>
      <c r="X335" s="104"/>
      <c r="Y335" s="105"/>
      <c r="Z335" s="311"/>
      <c r="AA335" s="312"/>
      <c r="AB335" s="312"/>
      <c r="AC335" s="106"/>
      <c r="AD335" s="107"/>
      <c r="AE335" s="108"/>
      <c r="AF335" s="108"/>
      <c r="AG335" s="109"/>
      <c r="AH335" s="110"/>
    </row>
    <row r="336" spans="2:34" ht="15.75" thickBot="1" x14ac:dyDescent="0.3">
      <c r="B336" s="182">
        <f>'Import élèves'!E334</f>
        <v>0</v>
      </c>
      <c r="C336" s="183">
        <f>'Import élèves'!F334</f>
        <v>0</v>
      </c>
      <c r="D336" s="184">
        <f>'Import élèves'!H334</f>
        <v>0</v>
      </c>
      <c r="E336" s="184">
        <f>'Import élèves'!J334</f>
        <v>0</v>
      </c>
      <c r="F336" s="184">
        <f>'Import élèves'!K334</f>
        <v>0</v>
      </c>
      <c r="G336" s="185">
        <f>'Import élèves'!L334</f>
        <v>0</v>
      </c>
      <c r="H336" s="166">
        <v>333</v>
      </c>
      <c r="I336" s="193"/>
      <c r="J336" s="81"/>
      <c r="K336" s="97"/>
      <c r="L336" s="97"/>
      <c r="M336" s="98"/>
      <c r="N336" s="99"/>
      <c r="O336" s="100"/>
      <c r="P336" s="100"/>
      <c r="Q336" s="101"/>
      <c r="R336" s="309"/>
      <c r="S336" s="310"/>
      <c r="T336" s="310"/>
      <c r="U336" s="102"/>
      <c r="V336" s="103"/>
      <c r="W336" s="104"/>
      <c r="X336" s="104"/>
      <c r="Y336" s="105"/>
      <c r="Z336" s="311"/>
      <c r="AA336" s="312"/>
      <c r="AB336" s="312"/>
      <c r="AC336" s="106"/>
      <c r="AD336" s="107"/>
      <c r="AE336" s="108"/>
      <c r="AF336" s="108"/>
      <c r="AG336" s="109"/>
      <c r="AH336" s="110"/>
    </row>
    <row r="337" spans="2:34" x14ac:dyDescent="0.25">
      <c r="B337" s="182">
        <f>'Import élèves'!E335</f>
        <v>0</v>
      </c>
      <c r="C337" s="183">
        <f>'Import élèves'!F335</f>
        <v>0</v>
      </c>
      <c r="D337" s="184">
        <f>'Import élèves'!H335</f>
        <v>0</v>
      </c>
      <c r="E337" s="184">
        <f>'Import élèves'!J335</f>
        <v>0</v>
      </c>
      <c r="F337" s="184">
        <f>'Import élèves'!K335</f>
        <v>0</v>
      </c>
      <c r="G337" s="185">
        <f>'Import élèves'!L335</f>
        <v>0</v>
      </c>
      <c r="H337" s="181">
        <v>334</v>
      </c>
      <c r="I337" s="193"/>
      <c r="J337" s="81"/>
      <c r="K337" s="97"/>
      <c r="L337" s="97"/>
      <c r="M337" s="98"/>
      <c r="N337" s="99"/>
      <c r="O337" s="100"/>
      <c r="P337" s="100"/>
      <c r="Q337" s="101"/>
      <c r="R337" s="309"/>
      <c r="S337" s="310"/>
      <c r="T337" s="310"/>
      <c r="U337" s="102"/>
      <c r="V337" s="103"/>
      <c r="W337" s="104"/>
      <c r="X337" s="104"/>
      <c r="Y337" s="105"/>
      <c r="Z337" s="311"/>
      <c r="AA337" s="312"/>
      <c r="AB337" s="312"/>
      <c r="AC337" s="106"/>
      <c r="AD337" s="107"/>
      <c r="AE337" s="108"/>
      <c r="AF337" s="108"/>
      <c r="AG337" s="109"/>
      <c r="AH337" s="110"/>
    </row>
    <row r="338" spans="2:34" ht="15.75" thickBot="1" x14ac:dyDescent="0.3">
      <c r="B338" s="187">
        <f>'Import élèves'!E336</f>
        <v>0</v>
      </c>
      <c r="C338" s="188">
        <f>'Import élèves'!F336</f>
        <v>0</v>
      </c>
      <c r="D338" s="189">
        <f>'Import élèves'!H336</f>
        <v>0</v>
      </c>
      <c r="E338" s="189">
        <f>'Import élèves'!J336</f>
        <v>0</v>
      </c>
      <c r="F338" s="189">
        <f>'Import élèves'!K336</f>
        <v>0</v>
      </c>
      <c r="G338" s="190">
        <f>'Import élèves'!L336</f>
        <v>0</v>
      </c>
      <c r="H338" s="166">
        <v>335</v>
      </c>
      <c r="I338" s="193"/>
      <c r="J338" s="111"/>
      <c r="K338" s="112"/>
      <c r="L338" s="112"/>
      <c r="M338" s="113"/>
      <c r="N338" s="114"/>
      <c r="O338" s="115"/>
      <c r="P338" s="115"/>
      <c r="Q338" s="116"/>
      <c r="R338" s="315"/>
      <c r="S338" s="316"/>
      <c r="T338" s="316"/>
      <c r="U338" s="117"/>
      <c r="V338" s="118"/>
      <c r="W338" s="119"/>
      <c r="X338" s="119"/>
      <c r="Y338" s="120"/>
      <c r="Z338" s="317"/>
      <c r="AA338" s="318"/>
      <c r="AB338" s="318"/>
      <c r="AC338" s="121"/>
      <c r="AD338" s="122"/>
      <c r="AE338" s="123"/>
      <c r="AF338" s="123"/>
      <c r="AG338" s="124"/>
      <c r="AH338" s="125"/>
    </row>
    <row r="339" spans="2:34" ht="15.75" thickBot="1" x14ac:dyDescent="0.3">
      <c r="B339" s="177">
        <f>'Import élèves'!E337</f>
        <v>0</v>
      </c>
      <c r="C339" s="178">
        <f>'Import élèves'!F337</f>
        <v>0</v>
      </c>
      <c r="D339" s="179">
        <f>'Import élèves'!H337</f>
        <v>0</v>
      </c>
      <c r="E339" s="179">
        <f>'Import élèves'!J337</f>
        <v>0</v>
      </c>
      <c r="F339" s="179">
        <f>'Import élèves'!K337</f>
        <v>0</v>
      </c>
      <c r="G339" s="180">
        <f>'Import élèves'!L337</f>
        <v>0</v>
      </c>
      <c r="H339" s="166">
        <v>336</v>
      </c>
      <c r="I339" s="193"/>
      <c r="J339" s="82"/>
      <c r="K339" s="83"/>
      <c r="L339" s="83"/>
      <c r="M339" s="84"/>
      <c r="N339" s="85"/>
      <c r="O339" s="86"/>
      <c r="P339" s="86"/>
      <c r="Q339" s="87"/>
      <c r="R339" s="313"/>
      <c r="S339" s="314"/>
      <c r="T339" s="314"/>
      <c r="U339" s="88"/>
      <c r="V339" s="89"/>
      <c r="W339" s="90"/>
      <c r="X339" s="90"/>
      <c r="Y339" s="91"/>
      <c r="Z339" s="323"/>
      <c r="AA339" s="324"/>
      <c r="AB339" s="324"/>
      <c r="AC339" s="92"/>
      <c r="AD339" s="93"/>
      <c r="AE339" s="94"/>
      <c r="AF339" s="94"/>
      <c r="AG339" s="95"/>
      <c r="AH339" s="96"/>
    </row>
    <row r="340" spans="2:34" x14ac:dyDescent="0.25">
      <c r="B340" s="182">
        <f>'Import élèves'!E338</f>
        <v>0</v>
      </c>
      <c r="C340" s="183">
        <f>'Import élèves'!F338</f>
        <v>0</v>
      </c>
      <c r="D340" s="184">
        <f>'Import élèves'!H338</f>
        <v>0</v>
      </c>
      <c r="E340" s="184">
        <f>'Import élèves'!J338</f>
        <v>0</v>
      </c>
      <c r="F340" s="184">
        <f>'Import élèves'!K338</f>
        <v>0</v>
      </c>
      <c r="G340" s="185">
        <f>'Import élèves'!L338</f>
        <v>0</v>
      </c>
      <c r="H340" s="181">
        <v>337</v>
      </c>
      <c r="I340" s="193"/>
      <c r="J340" s="81"/>
      <c r="K340" s="97"/>
      <c r="L340" s="97"/>
      <c r="M340" s="98"/>
      <c r="N340" s="99"/>
      <c r="O340" s="100"/>
      <c r="P340" s="100"/>
      <c r="Q340" s="101"/>
      <c r="R340" s="309"/>
      <c r="S340" s="310"/>
      <c r="T340" s="310"/>
      <c r="U340" s="102"/>
      <c r="V340" s="103"/>
      <c r="W340" s="104"/>
      <c r="X340" s="104"/>
      <c r="Y340" s="105"/>
      <c r="Z340" s="311"/>
      <c r="AA340" s="312"/>
      <c r="AB340" s="312"/>
      <c r="AC340" s="106"/>
      <c r="AD340" s="107"/>
      <c r="AE340" s="108"/>
      <c r="AF340" s="108"/>
      <c r="AG340" s="109"/>
      <c r="AH340" s="110"/>
    </row>
    <row r="341" spans="2:34" x14ac:dyDescent="0.25">
      <c r="B341" s="182">
        <f>'Import élèves'!E339</f>
        <v>0</v>
      </c>
      <c r="C341" s="183">
        <f>'Import élèves'!F339</f>
        <v>0</v>
      </c>
      <c r="D341" s="184">
        <f>'Import élèves'!H339</f>
        <v>0</v>
      </c>
      <c r="E341" s="184">
        <f>'Import élèves'!J339</f>
        <v>0</v>
      </c>
      <c r="F341" s="184">
        <f>'Import élèves'!K339</f>
        <v>0</v>
      </c>
      <c r="G341" s="185">
        <f>'Import élèves'!L339</f>
        <v>0</v>
      </c>
      <c r="H341" s="166">
        <v>338</v>
      </c>
      <c r="I341" s="193"/>
      <c r="J341" s="81"/>
      <c r="K341" s="97"/>
      <c r="L341" s="97"/>
      <c r="M341" s="98"/>
      <c r="N341" s="99"/>
      <c r="O341" s="100"/>
      <c r="P341" s="100"/>
      <c r="Q341" s="101"/>
      <c r="R341" s="309"/>
      <c r="S341" s="310"/>
      <c r="T341" s="310"/>
      <c r="U341" s="102"/>
      <c r="V341" s="103"/>
      <c r="W341" s="104"/>
      <c r="X341" s="104"/>
      <c r="Y341" s="105"/>
      <c r="Z341" s="311"/>
      <c r="AA341" s="312"/>
      <c r="AB341" s="312"/>
      <c r="AC341" s="106"/>
      <c r="AD341" s="107"/>
      <c r="AE341" s="108"/>
      <c r="AF341" s="108"/>
      <c r="AG341" s="109"/>
      <c r="AH341" s="110"/>
    </row>
    <row r="342" spans="2:34" ht="15.75" thickBot="1" x14ac:dyDescent="0.3">
      <c r="B342" s="182">
        <f>'Import élèves'!E340</f>
        <v>0</v>
      </c>
      <c r="C342" s="183">
        <f>'Import élèves'!F340</f>
        <v>0</v>
      </c>
      <c r="D342" s="184">
        <f>'Import élèves'!H340</f>
        <v>0</v>
      </c>
      <c r="E342" s="184">
        <f>'Import élèves'!J340</f>
        <v>0</v>
      </c>
      <c r="F342" s="184">
        <f>'Import élèves'!K340</f>
        <v>0</v>
      </c>
      <c r="G342" s="185">
        <f>'Import élèves'!L340</f>
        <v>0</v>
      </c>
      <c r="H342" s="166">
        <v>339</v>
      </c>
      <c r="I342" s="193"/>
      <c r="J342" s="81"/>
      <c r="K342" s="97"/>
      <c r="L342" s="97"/>
      <c r="M342" s="98"/>
      <c r="N342" s="99"/>
      <c r="O342" s="100"/>
      <c r="P342" s="100"/>
      <c r="Q342" s="101"/>
      <c r="R342" s="309"/>
      <c r="S342" s="310"/>
      <c r="T342" s="310"/>
      <c r="U342" s="102"/>
      <c r="V342" s="103"/>
      <c r="W342" s="104"/>
      <c r="X342" s="104"/>
      <c r="Y342" s="105"/>
      <c r="Z342" s="311"/>
      <c r="AA342" s="312"/>
      <c r="AB342" s="312"/>
      <c r="AC342" s="106"/>
      <c r="AD342" s="107"/>
      <c r="AE342" s="108"/>
      <c r="AF342" s="108"/>
      <c r="AG342" s="109"/>
      <c r="AH342" s="110"/>
    </row>
    <row r="343" spans="2:34" ht="15.75" thickBot="1" x14ac:dyDescent="0.3">
      <c r="B343" s="187">
        <f>'Import élèves'!E341</f>
        <v>0</v>
      </c>
      <c r="C343" s="188">
        <f>'Import élèves'!F341</f>
        <v>0</v>
      </c>
      <c r="D343" s="189">
        <f>'Import élèves'!H341</f>
        <v>0</v>
      </c>
      <c r="E343" s="189">
        <f>'Import élèves'!J341</f>
        <v>0</v>
      </c>
      <c r="F343" s="189">
        <f>'Import élèves'!K341</f>
        <v>0</v>
      </c>
      <c r="G343" s="190">
        <f>'Import élèves'!L341</f>
        <v>0</v>
      </c>
      <c r="H343" s="181">
        <v>340</v>
      </c>
      <c r="I343" s="193"/>
      <c r="J343" s="111"/>
      <c r="K343" s="112"/>
      <c r="L343" s="112"/>
      <c r="M343" s="113"/>
      <c r="N343" s="114"/>
      <c r="O343" s="115"/>
      <c r="P343" s="115"/>
      <c r="Q343" s="116"/>
      <c r="R343" s="315"/>
      <c r="S343" s="316"/>
      <c r="T343" s="316"/>
      <c r="U343" s="117"/>
      <c r="V343" s="118"/>
      <c r="W343" s="119"/>
      <c r="X343" s="119"/>
      <c r="Y343" s="120"/>
      <c r="Z343" s="317"/>
      <c r="AA343" s="318"/>
      <c r="AB343" s="318"/>
      <c r="AC343" s="121"/>
      <c r="AD343" s="122"/>
      <c r="AE343" s="123"/>
      <c r="AF343" s="123"/>
      <c r="AG343" s="124"/>
      <c r="AH343" s="125"/>
    </row>
    <row r="344" spans="2:34" x14ac:dyDescent="0.25">
      <c r="B344" s="177">
        <f>'Import élèves'!E342</f>
        <v>0</v>
      </c>
      <c r="C344" s="178">
        <f>'Import élèves'!F342</f>
        <v>0</v>
      </c>
      <c r="D344" s="179">
        <f>'Import élèves'!H342</f>
        <v>0</v>
      </c>
      <c r="E344" s="179">
        <f>'Import élèves'!J342</f>
        <v>0</v>
      </c>
      <c r="F344" s="179">
        <f>'Import élèves'!K342</f>
        <v>0</v>
      </c>
      <c r="G344" s="180">
        <f>'Import élèves'!L342</f>
        <v>0</v>
      </c>
      <c r="H344" s="166">
        <v>341</v>
      </c>
      <c r="I344" s="193"/>
      <c r="J344" s="82"/>
      <c r="K344" s="83"/>
      <c r="L344" s="83"/>
      <c r="M344" s="84"/>
      <c r="N344" s="85"/>
      <c r="O344" s="86"/>
      <c r="P344" s="86"/>
      <c r="Q344" s="87"/>
      <c r="R344" s="313"/>
      <c r="S344" s="314"/>
      <c r="T344" s="314"/>
      <c r="U344" s="88"/>
      <c r="V344" s="89"/>
      <c r="W344" s="90"/>
      <c r="X344" s="90"/>
      <c r="Y344" s="91"/>
      <c r="Z344" s="323"/>
      <c r="AA344" s="324"/>
      <c r="AB344" s="324"/>
      <c r="AC344" s="92"/>
      <c r="AD344" s="93"/>
      <c r="AE344" s="94"/>
      <c r="AF344" s="94"/>
      <c r="AG344" s="95"/>
      <c r="AH344" s="96"/>
    </row>
    <row r="345" spans="2:34" ht="15.75" thickBot="1" x14ac:dyDescent="0.3">
      <c r="B345" s="182">
        <f>'Import élèves'!E343</f>
        <v>0</v>
      </c>
      <c r="C345" s="183">
        <f>'Import élèves'!F343</f>
        <v>0</v>
      </c>
      <c r="D345" s="184">
        <f>'Import élèves'!H343</f>
        <v>0</v>
      </c>
      <c r="E345" s="184">
        <f>'Import élèves'!J343</f>
        <v>0</v>
      </c>
      <c r="F345" s="184">
        <f>'Import élèves'!K343</f>
        <v>0</v>
      </c>
      <c r="G345" s="185">
        <f>'Import élèves'!L343</f>
        <v>0</v>
      </c>
      <c r="H345" s="166">
        <v>342</v>
      </c>
      <c r="I345" s="193"/>
      <c r="J345" s="81"/>
      <c r="K345" s="97"/>
      <c r="L345" s="97"/>
      <c r="M345" s="98"/>
      <c r="N345" s="99"/>
      <c r="O345" s="100"/>
      <c r="P345" s="100"/>
      <c r="Q345" s="101"/>
      <c r="R345" s="309"/>
      <c r="S345" s="310"/>
      <c r="T345" s="310"/>
      <c r="U345" s="102"/>
      <c r="V345" s="103"/>
      <c r="W345" s="104"/>
      <c r="X345" s="104"/>
      <c r="Y345" s="105"/>
      <c r="Z345" s="311"/>
      <c r="AA345" s="312"/>
      <c r="AB345" s="312"/>
      <c r="AC345" s="106"/>
      <c r="AD345" s="107"/>
      <c r="AE345" s="108"/>
      <c r="AF345" s="108"/>
      <c r="AG345" s="109"/>
      <c r="AH345" s="110"/>
    </row>
    <row r="346" spans="2:34" x14ac:dyDescent="0.25">
      <c r="B346" s="182">
        <f>'Import élèves'!E344</f>
        <v>0</v>
      </c>
      <c r="C346" s="183">
        <f>'Import élèves'!F344</f>
        <v>0</v>
      </c>
      <c r="D346" s="184">
        <f>'Import élèves'!H344</f>
        <v>0</v>
      </c>
      <c r="E346" s="184">
        <f>'Import élèves'!J344</f>
        <v>0</v>
      </c>
      <c r="F346" s="184">
        <f>'Import élèves'!K344</f>
        <v>0</v>
      </c>
      <c r="G346" s="185">
        <f>'Import élèves'!L344</f>
        <v>0</v>
      </c>
      <c r="H346" s="181">
        <v>343</v>
      </c>
      <c r="I346" s="193"/>
      <c r="J346" s="81"/>
      <c r="K346" s="97"/>
      <c r="L346" s="97"/>
      <c r="M346" s="98"/>
      <c r="N346" s="99"/>
      <c r="O346" s="100"/>
      <c r="P346" s="100"/>
      <c r="Q346" s="101"/>
      <c r="R346" s="309"/>
      <c r="S346" s="310"/>
      <c r="T346" s="310"/>
      <c r="U346" s="102"/>
      <c r="V346" s="103"/>
      <c r="W346" s="104"/>
      <c r="X346" s="104"/>
      <c r="Y346" s="105"/>
      <c r="Z346" s="311"/>
      <c r="AA346" s="312"/>
      <c r="AB346" s="312"/>
      <c r="AC346" s="106"/>
      <c r="AD346" s="107"/>
      <c r="AE346" s="108"/>
      <c r="AF346" s="108"/>
      <c r="AG346" s="109"/>
      <c r="AH346" s="110"/>
    </row>
    <row r="347" spans="2:34" x14ac:dyDescent="0.25">
      <c r="B347" s="182">
        <f>'Import élèves'!E345</f>
        <v>0</v>
      </c>
      <c r="C347" s="183">
        <f>'Import élèves'!F345</f>
        <v>0</v>
      </c>
      <c r="D347" s="184">
        <f>'Import élèves'!H345</f>
        <v>0</v>
      </c>
      <c r="E347" s="184">
        <f>'Import élèves'!J345</f>
        <v>0</v>
      </c>
      <c r="F347" s="184">
        <f>'Import élèves'!K345</f>
        <v>0</v>
      </c>
      <c r="G347" s="185">
        <f>'Import élèves'!L345</f>
        <v>0</v>
      </c>
      <c r="H347" s="166">
        <v>344</v>
      </c>
      <c r="I347" s="193"/>
      <c r="J347" s="81"/>
      <c r="K347" s="97"/>
      <c r="L347" s="97"/>
      <c r="M347" s="98"/>
      <c r="N347" s="99"/>
      <c r="O347" s="100"/>
      <c r="P347" s="100"/>
      <c r="Q347" s="101"/>
      <c r="R347" s="309"/>
      <c r="S347" s="310"/>
      <c r="T347" s="310"/>
      <c r="U347" s="102"/>
      <c r="V347" s="103"/>
      <c r="W347" s="104"/>
      <c r="X347" s="104"/>
      <c r="Y347" s="105"/>
      <c r="Z347" s="311"/>
      <c r="AA347" s="312"/>
      <c r="AB347" s="312"/>
      <c r="AC347" s="106"/>
      <c r="AD347" s="107"/>
      <c r="AE347" s="108"/>
      <c r="AF347" s="108"/>
      <c r="AG347" s="109"/>
      <c r="AH347" s="110"/>
    </row>
    <row r="348" spans="2:34" ht="15.75" thickBot="1" x14ac:dyDescent="0.3">
      <c r="B348" s="187">
        <f>'Import élèves'!E346</f>
        <v>0</v>
      </c>
      <c r="C348" s="188">
        <f>'Import élèves'!F346</f>
        <v>0</v>
      </c>
      <c r="D348" s="189">
        <f>'Import élèves'!H346</f>
        <v>0</v>
      </c>
      <c r="E348" s="189">
        <f>'Import élèves'!J346</f>
        <v>0</v>
      </c>
      <c r="F348" s="189">
        <f>'Import élèves'!K346</f>
        <v>0</v>
      </c>
      <c r="G348" s="190">
        <f>'Import élèves'!L346</f>
        <v>0</v>
      </c>
      <c r="H348" s="166">
        <v>345</v>
      </c>
      <c r="I348" s="193"/>
      <c r="J348" s="111"/>
      <c r="K348" s="112"/>
      <c r="L348" s="112"/>
      <c r="M348" s="113"/>
      <c r="N348" s="114"/>
      <c r="O348" s="115"/>
      <c r="P348" s="115"/>
      <c r="Q348" s="116"/>
      <c r="R348" s="315"/>
      <c r="S348" s="316"/>
      <c r="T348" s="316"/>
      <c r="U348" s="117"/>
      <c r="V348" s="118"/>
      <c r="W348" s="119"/>
      <c r="X348" s="119"/>
      <c r="Y348" s="120"/>
      <c r="Z348" s="317"/>
      <c r="AA348" s="318"/>
      <c r="AB348" s="318"/>
      <c r="AC348" s="121"/>
      <c r="AD348" s="122"/>
      <c r="AE348" s="123"/>
      <c r="AF348" s="123"/>
      <c r="AG348" s="124"/>
      <c r="AH348" s="125"/>
    </row>
    <row r="349" spans="2:34" x14ac:dyDescent="0.25">
      <c r="B349" s="177">
        <f>'Import élèves'!E347</f>
        <v>0</v>
      </c>
      <c r="C349" s="178">
        <f>'Import élèves'!F347</f>
        <v>0</v>
      </c>
      <c r="D349" s="179">
        <f>'Import élèves'!H347</f>
        <v>0</v>
      </c>
      <c r="E349" s="179">
        <f>'Import élèves'!J347</f>
        <v>0</v>
      </c>
      <c r="F349" s="179">
        <f>'Import élèves'!K347</f>
        <v>0</v>
      </c>
      <c r="G349" s="180">
        <f>'Import élèves'!L347</f>
        <v>0</v>
      </c>
      <c r="H349" s="181">
        <v>346</v>
      </c>
      <c r="I349" s="193"/>
      <c r="J349" s="82"/>
      <c r="K349" s="83"/>
      <c r="L349" s="83"/>
      <c r="M349" s="84"/>
      <c r="N349" s="85"/>
      <c r="O349" s="86"/>
      <c r="P349" s="86"/>
      <c r="Q349" s="87"/>
      <c r="R349" s="313"/>
      <c r="S349" s="314"/>
      <c r="T349" s="314"/>
      <c r="U349" s="88"/>
      <c r="V349" s="89"/>
      <c r="W349" s="90"/>
      <c r="X349" s="90"/>
      <c r="Y349" s="91"/>
      <c r="Z349" s="323"/>
      <c r="AA349" s="324"/>
      <c r="AB349" s="324"/>
      <c r="AC349" s="92"/>
      <c r="AD349" s="93"/>
      <c r="AE349" s="94"/>
      <c r="AF349" s="94"/>
      <c r="AG349" s="95"/>
      <c r="AH349" s="96"/>
    </row>
    <row r="350" spans="2:34" x14ac:dyDescent="0.25">
      <c r="B350" s="182">
        <f>'Import élèves'!E348</f>
        <v>0</v>
      </c>
      <c r="C350" s="183">
        <f>'Import élèves'!F348</f>
        <v>0</v>
      </c>
      <c r="D350" s="184">
        <f>'Import élèves'!H348</f>
        <v>0</v>
      </c>
      <c r="E350" s="184">
        <f>'Import élèves'!J348</f>
        <v>0</v>
      </c>
      <c r="F350" s="184">
        <f>'Import élèves'!K348</f>
        <v>0</v>
      </c>
      <c r="G350" s="185">
        <f>'Import élèves'!L348</f>
        <v>0</v>
      </c>
      <c r="H350" s="166">
        <v>347</v>
      </c>
      <c r="I350" s="193"/>
      <c r="J350" s="81"/>
      <c r="K350" s="97"/>
      <c r="L350" s="97"/>
      <c r="M350" s="98"/>
      <c r="N350" s="99"/>
      <c r="O350" s="100"/>
      <c r="P350" s="100"/>
      <c r="Q350" s="101"/>
      <c r="R350" s="309"/>
      <c r="S350" s="310"/>
      <c r="T350" s="310"/>
      <c r="U350" s="102"/>
      <c r="V350" s="103"/>
      <c r="W350" s="104"/>
      <c r="X350" s="104"/>
      <c r="Y350" s="105"/>
      <c r="Z350" s="311"/>
      <c r="AA350" s="312"/>
      <c r="AB350" s="312"/>
      <c r="AC350" s="106"/>
      <c r="AD350" s="107"/>
      <c r="AE350" s="108"/>
      <c r="AF350" s="108"/>
      <c r="AG350" s="109"/>
      <c r="AH350" s="110"/>
    </row>
    <row r="351" spans="2:34" ht="15.75" thickBot="1" x14ac:dyDescent="0.3">
      <c r="B351" s="182">
        <f>'Import élèves'!E349</f>
        <v>0</v>
      </c>
      <c r="C351" s="183">
        <f>'Import élèves'!F349</f>
        <v>0</v>
      </c>
      <c r="D351" s="184">
        <f>'Import élèves'!H349</f>
        <v>0</v>
      </c>
      <c r="E351" s="184">
        <f>'Import élèves'!J349</f>
        <v>0</v>
      </c>
      <c r="F351" s="184">
        <f>'Import élèves'!K349</f>
        <v>0</v>
      </c>
      <c r="G351" s="185">
        <f>'Import élèves'!L349</f>
        <v>0</v>
      </c>
      <c r="H351" s="166">
        <v>348</v>
      </c>
      <c r="I351" s="193"/>
      <c r="J351" s="81"/>
      <c r="K351" s="97"/>
      <c r="L351" s="97"/>
      <c r="M351" s="98"/>
      <c r="N351" s="99"/>
      <c r="O351" s="100"/>
      <c r="P351" s="100"/>
      <c r="Q351" s="101"/>
      <c r="R351" s="309"/>
      <c r="S351" s="310"/>
      <c r="T351" s="310"/>
      <c r="U351" s="102"/>
      <c r="V351" s="103"/>
      <c r="W351" s="104"/>
      <c r="X351" s="104"/>
      <c r="Y351" s="105"/>
      <c r="Z351" s="311"/>
      <c r="AA351" s="312"/>
      <c r="AB351" s="312"/>
      <c r="AC351" s="106"/>
      <c r="AD351" s="107"/>
      <c r="AE351" s="108"/>
      <c r="AF351" s="108"/>
      <c r="AG351" s="109"/>
      <c r="AH351" s="110"/>
    </row>
    <row r="352" spans="2:34" x14ac:dyDescent="0.25">
      <c r="B352" s="182">
        <f>'Import élèves'!E350</f>
        <v>0</v>
      </c>
      <c r="C352" s="183">
        <f>'Import élèves'!F350</f>
        <v>0</v>
      </c>
      <c r="D352" s="184">
        <f>'Import élèves'!H350</f>
        <v>0</v>
      </c>
      <c r="E352" s="184">
        <f>'Import élèves'!J350</f>
        <v>0</v>
      </c>
      <c r="F352" s="184">
        <f>'Import élèves'!K350</f>
        <v>0</v>
      </c>
      <c r="G352" s="185">
        <f>'Import élèves'!L350</f>
        <v>0</v>
      </c>
      <c r="H352" s="181">
        <v>349</v>
      </c>
      <c r="I352" s="193"/>
      <c r="J352" s="81"/>
      <c r="K352" s="97"/>
      <c r="L352" s="97"/>
      <c r="M352" s="98"/>
      <c r="N352" s="99"/>
      <c r="O352" s="100"/>
      <c r="P352" s="100"/>
      <c r="Q352" s="101"/>
      <c r="R352" s="309"/>
      <c r="S352" s="310"/>
      <c r="T352" s="310"/>
      <c r="U352" s="102"/>
      <c r="V352" s="103"/>
      <c r="W352" s="104"/>
      <c r="X352" s="104"/>
      <c r="Y352" s="105"/>
      <c r="Z352" s="311"/>
      <c r="AA352" s="312"/>
      <c r="AB352" s="312"/>
      <c r="AC352" s="106"/>
      <c r="AD352" s="107"/>
      <c r="AE352" s="108"/>
      <c r="AF352" s="108"/>
      <c r="AG352" s="109"/>
      <c r="AH352" s="110"/>
    </row>
    <row r="353" spans="2:34" ht="15.75" thickBot="1" x14ac:dyDescent="0.3">
      <c r="B353" s="187">
        <f>'Import élèves'!E351</f>
        <v>0</v>
      </c>
      <c r="C353" s="188">
        <f>'Import élèves'!F351</f>
        <v>0</v>
      </c>
      <c r="D353" s="189">
        <f>'Import élèves'!H351</f>
        <v>0</v>
      </c>
      <c r="E353" s="189">
        <f>'Import élèves'!J351</f>
        <v>0</v>
      </c>
      <c r="F353" s="189">
        <f>'Import élèves'!K351</f>
        <v>0</v>
      </c>
      <c r="G353" s="190">
        <f>'Import élèves'!L351</f>
        <v>0</v>
      </c>
      <c r="H353" s="166">
        <v>350</v>
      </c>
      <c r="I353" s="193"/>
      <c r="J353" s="111"/>
      <c r="K353" s="112"/>
      <c r="L353" s="112"/>
      <c r="M353" s="113"/>
      <c r="N353" s="114"/>
      <c r="O353" s="115"/>
      <c r="P353" s="115"/>
      <c r="Q353" s="116"/>
      <c r="R353" s="315"/>
      <c r="S353" s="316"/>
      <c r="T353" s="316"/>
      <c r="U353" s="117"/>
      <c r="V353" s="118"/>
      <c r="W353" s="119"/>
      <c r="X353" s="119"/>
      <c r="Y353" s="120"/>
      <c r="Z353" s="317"/>
      <c r="AA353" s="318"/>
      <c r="AB353" s="318"/>
      <c r="AC353" s="121"/>
      <c r="AD353" s="122"/>
      <c r="AE353" s="123"/>
      <c r="AF353" s="123"/>
      <c r="AG353" s="124"/>
      <c r="AH353" s="125"/>
    </row>
    <row r="354" spans="2:34" ht="15.75" thickBot="1" x14ac:dyDescent="0.3">
      <c r="B354" s="177">
        <f>'Import élèves'!E352</f>
        <v>0</v>
      </c>
      <c r="C354" s="178">
        <f>'Import élèves'!F352</f>
        <v>0</v>
      </c>
      <c r="D354" s="179">
        <f>'Import élèves'!H352</f>
        <v>0</v>
      </c>
      <c r="E354" s="179">
        <f>'Import élèves'!J352</f>
        <v>0</v>
      </c>
      <c r="F354" s="179">
        <f>'Import élèves'!K352</f>
        <v>0</v>
      </c>
      <c r="G354" s="180">
        <f>'Import élèves'!L352</f>
        <v>0</v>
      </c>
      <c r="H354" s="166">
        <v>351</v>
      </c>
      <c r="I354" s="193"/>
      <c r="J354" s="82"/>
      <c r="K354" s="83"/>
      <c r="L354" s="83"/>
      <c r="M354" s="84"/>
      <c r="N354" s="85"/>
      <c r="O354" s="86"/>
      <c r="P354" s="86"/>
      <c r="Q354" s="87"/>
      <c r="R354" s="313"/>
      <c r="S354" s="314"/>
      <c r="T354" s="314"/>
      <c r="U354" s="88"/>
      <c r="V354" s="89"/>
      <c r="W354" s="90"/>
      <c r="X354" s="90"/>
      <c r="Y354" s="91"/>
      <c r="Z354" s="323"/>
      <c r="AA354" s="324"/>
      <c r="AB354" s="324"/>
      <c r="AC354" s="92"/>
      <c r="AD354" s="93"/>
      <c r="AE354" s="94"/>
      <c r="AF354" s="94"/>
      <c r="AG354" s="95"/>
      <c r="AH354" s="96"/>
    </row>
    <row r="355" spans="2:34" x14ac:dyDescent="0.25">
      <c r="B355" s="182">
        <f>'Import élèves'!E353</f>
        <v>0</v>
      </c>
      <c r="C355" s="183">
        <f>'Import élèves'!F353</f>
        <v>0</v>
      </c>
      <c r="D355" s="184">
        <f>'Import élèves'!H353</f>
        <v>0</v>
      </c>
      <c r="E355" s="184">
        <f>'Import élèves'!J353</f>
        <v>0</v>
      </c>
      <c r="F355" s="184">
        <f>'Import élèves'!K353</f>
        <v>0</v>
      </c>
      <c r="G355" s="185">
        <f>'Import élèves'!L353</f>
        <v>0</v>
      </c>
      <c r="H355" s="181">
        <v>352</v>
      </c>
      <c r="I355" s="193"/>
      <c r="J355" s="81"/>
      <c r="K355" s="97"/>
      <c r="L355" s="97"/>
      <c r="M355" s="98"/>
      <c r="N355" s="99"/>
      <c r="O355" s="100"/>
      <c r="P355" s="100"/>
      <c r="Q355" s="101"/>
      <c r="R355" s="309"/>
      <c r="S355" s="310"/>
      <c r="T355" s="310"/>
      <c r="U355" s="102"/>
      <c r="V355" s="103"/>
      <c r="W355" s="104"/>
      <c r="X355" s="104"/>
      <c r="Y355" s="105"/>
      <c r="Z355" s="311"/>
      <c r="AA355" s="312"/>
      <c r="AB355" s="312"/>
      <c r="AC355" s="106"/>
      <c r="AD355" s="107"/>
      <c r="AE355" s="108"/>
      <c r="AF355" s="108"/>
      <c r="AG355" s="109"/>
      <c r="AH355" s="110"/>
    </row>
    <row r="356" spans="2:34" x14ac:dyDescent="0.25">
      <c r="B356" s="182">
        <f>'Import élèves'!E354</f>
        <v>0</v>
      </c>
      <c r="C356" s="183">
        <f>'Import élèves'!F354</f>
        <v>0</v>
      </c>
      <c r="D356" s="184">
        <f>'Import élèves'!H354</f>
        <v>0</v>
      </c>
      <c r="E356" s="184">
        <f>'Import élèves'!J354</f>
        <v>0</v>
      </c>
      <c r="F356" s="184">
        <f>'Import élèves'!K354</f>
        <v>0</v>
      </c>
      <c r="G356" s="185">
        <f>'Import élèves'!L354</f>
        <v>0</v>
      </c>
      <c r="H356" s="166">
        <v>353</v>
      </c>
      <c r="I356" s="193"/>
      <c r="J356" s="81"/>
      <c r="K356" s="97"/>
      <c r="L356" s="97"/>
      <c r="M356" s="98"/>
      <c r="N356" s="99"/>
      <c r="O356" s="100"/>
      <c r="P356" s="100"/>
      <c r="Q356" s="101"/>
      <c r="R356" s="309"/>
      <c r="S356" s="310"/>
      <c r="T356" s="310"/>
      <c r="U356" s="102"/>
      <c r="V356" s="103"/>
      <c r="W356" s="104"/>
      <c r="X356" s="104"/>
      <c r="Y356" s="105"/>
      <c r="Z356" s="311"/>
      <c r="AA356" s="312"/>
      <c r="AB356" s="312"/>
      <c r="AC356" s="106"/>
      <c r="AD356" s="107"/>
      <c r="AE356" s="108"/>
      <c r="AF356" s="108"/>
      <c r="AG356" s="109"/>
      <c r="AH356" s="110"/>
    </row>
    <row r="357" spans="2:34" ht="15.75" thickBot="1" x14ac:dyDescent="0.3">
      <c r="B357" s="182">
        <f>'Import élèves'!E355</f>
        <v>0</v>
      </c>
      <c r="C357" s="183">
        <f>'Import élèves'!F355</f>
        <v>0</v>
      </c>
      <c r="D357" s="184">
        <f>'Import élèves'!H355</f>
        <v>0</v>
      </c>
      <c r="E357" s="184">
        <f>'Import élèves'!J355</f>
        <v>0</v>
      </c>
      <c r="F357" s="184">
        <f>'Import élèves'!K355</f>
        <v>0</v>
      </c>
      <c r="G357" s="185">
        <f>'Import élèves'!L355</f>
        <v>0</v>
      </c>
      <c r="H357" s="166">
        <v>354</v>
      </c>
      <c r="I357" s="193"/>
      <c r="J357" s="81"/>
      <c r="K357" s="97"/>
      <c r="L357" s="97"/>
      <c r="M357" s="98"/>
      <c r="N357" s="99"/>
      <c r="O357" s="100"/>
      <c r="P357" s="100"/>
      <c r="Q357" s="101"/>
      <c r="R357" s="309"/>
      <c r="S357" s="310"/>
      <c r="T357" s="310"/>
      <c r="U357" s="102"/>
      <c r="V357" s="103"/>
      <c r="W357" s="104"/>
      <c r="X357" s="104"/>
      <c r="Y357" s="105"/>
      <c r="Z357" s="311"/>
      <c r="AA357" s="312"/>
      <c r="AB357" s="312"/>
      <c r="AC357" s="106"/>
      <c r="AD357" s="107"/>
      <c r="AE357" s="108"/>
      <c r="AF357" s="108"/>
      <c r="AG357" s="109"/>
      <c r="AH357" s="110"/>
    </row>
    <row r="358" spans="2:34" ht="15.75" thickBot="1" x14ac:dyDescent="0.3">
      <c r="B358" s="187">
        <f>'Import élèves'!E356</f>
        <v>0</v>
      </c>
      <c r="C358" s="188">
        <f>'Import élèves'!F356</f>
        <v>0</v>
      </c>
      <c r="D358" s="189">
        <f>'Import élèves'!H356</f>
        <v>0</v>
      </c>
      <c r="E358" s="189">
        <f>'Import élèves'!J356</f>
        <v>0</v>
      </c>
      <c r="F358" s="189">
        <f>'Import élèves'!K356</f>
        <v>0</v>
      </c>
      <c r="G358" s="190">
        <f>'Import élèves'!L356</f>
        <v>0</v>
      </c>
      <c r="H358" s="181">
        <v>355</v>
      </c>
      <c r="I358" s="193"/>
      <c r="J358" s="111"/>
      <c r="K358" s="112"/>
      <c r="L358" s="112"/>
      <c r="M358" s="113"/>
      <c r="N358" s="114"/>
      <c r="O358" s="115"/>
      <c r="P358" s="115"/>
      <c r="Q358" s="116"/>
      <c r="R358" s="315"/>
      <c r="S358" s="316"/>
      <c r="T358" s="316"/>
      <c r="U358" s="117"/>
      <c r="V358" s="118"/>
      <c r="W358" s="119"/>
      <c r="X358" s="119"/>
      <c r="Y358" s="120"/>
      <c r="Z358" s="317"/>
      <c r="AA358" s="318"/>
      <c r="AB358" s="318"/>
      <c r="AC358" s="121"/>
      <c r="AD358" s="122"/>
      <c r="AE358" s="123"/>
      <c r="AF358" s="123"/>
      <c r="AG358" s="124"/>
      <c r="AH358" s="125"/>
    </row>
    <row r="359" spans="2:34" x14ac:dyDescent="0.25">
      <c r="B359" s="177">
        <f>'Import élèves'!E357</f>
        <v>0</v>
      </c>
      <c r="C359" s="178">
        <f>'Import élèves'!F357</f>
        <v>0</v>
      </c>
      <c r="D359" s="179">
        <f>'Import élèves'!H357</f>
        <v>0</v>
      </c>
      <c r="E359" s="179">
        <f>'Import élèves'!J357</f>
        <v>0</v>
      </c>
      <c r="F359" s="179">
        <f>'Import élèves'!K357</f>
        <v>0</v>
      </c>
      <c r="G359" s="180">
        <f>'Import élèves'!L357</f>
        <v>0</v>
      </c>
      <c r="H359" s="166">
        <v>356</v>
      </c>
      <c r="I359" s="193"/>
      <c r="J359" s="82"/>
      <c r="K359" s="83"/>
      <c r="L359" s="83"/>
      <c r="M359" s="84"/>
      <c r="N359" s="85"/>
      <c r="O359" s="86"/>
      <c r="P359" s="86"/>
      <c r="Q359" s="87"/>
      <c r="R359" s="313"/>
      <c r="S359" s="314"/>
      <c r="T359" s="314"/>
      <c r="U359" s="88"/>
      <c r="V359" s="89"/>
      <c r="W359" s="90"/>
      <c r="X359" s="90"/>
      <c r="Y359" s="91"/>
      <c r="Z359" s="323"/>
      <c r="AA359" s="324"/>
      <c r="AB359" s="324"/>
      <c r="AC359" s="92"/>
      <c r="AD359" s="93"/>
      <c r="AE359" s="94"/>
      <c r="AF359" s="94"/>
      <c r="AG359" s="95"/>
      <c r="AH359" s="96"/>
    </row>
    <row r="360" spans="2:34" ht="15.75" thickBot="1" x14ac:dyDescent="0.3">
      <c r="B360" s="182">
        <f>'Import élèves'!E358</f>
        <v>0</v>
      </c>
      <c r="C360" s="183">
        <f>'Import élèves'!F358</f>
        <v>0</v>
      </c>
      <c r="D360" s="184">
        <f>'Import élèves'!H358</f>
        <v>0</v>
      </c>
      <c r="E360" s="184">
        <f>'Import élèves'!J358</f>
        <v>0</v>
      </c>
      <c r="F360" s="184">
        <f>'Import élèves'!K358</f>
        <v>0</v>
      </c>
      <c r="G360" s="185">
        <f>'Import élèves'!L358</f>
        <v>0</v>
      </c>
      <c r="H360" s="166">
        <v>357</v>
      </c>
      <c r="I360" s="193"/>
      <c r="J360" s="81"/>
      <c r="K360" s="97"/>
      <c r="L360" s="97"/>
      <c r="M360" s="98"/>
      <c r="N360" s="99"/>
      <c r="O360" s="100"/>
      <c r="P360" s="100"/>
      <c r="Q360" s="101"/>
      <c r="R360" s="309"/>
      <c r="S360" s="310"/>
      <c r="T360" s="310"/>
      <c r="U360" s="102"/>
      <c r="V360" s="103"/>
      <c r="W360" s="104"/>
      <c r="X360" s="104"/>
      <c r="Y360" s="105"/>
      <c r="Z360" s="311"/>
      <c r="AA360" s="312"/>
      <c r="AB360" s="312"/>
      <c r="AC360" s="106"/>
      <c r="AD360" s="107"/>
      <c r="AE360" s="108"/>
      <c r="AF360" s="108"/>
      <c r="AG360" s="109"/>
      <c r="AH360" s="110"/>
    </row>
    <row r="361" spans="2:34" x14ac:dyDescent="0.25">
      <c r="B361" s="182">
        <f>'Import élèves'!E359</f>
        <v>0</v>
      </c>
      <c r="C361" s="183">
        <f>'Import élèves'!F359</f>
        <v>0</v>
      </c>
      <c r="D361" s="184">
        <f>'Import élèves'!H359</f>
        <v>0</v>
      </c>
      <c r="E361" s="184">
        <f>'Import élèves'!J359</f>
        <v>0</v>
      </c>
      <c r="F361" s="184">
        <f>'Import élèves'!K359</f>
        <v>0</v>
      </c>
      <c r="G361" s="185">
        <f>'Import élèves'!L359</f>
        <v>0</v>
      </c>
      <c r="H361" s="181">
        <v>358</v>
      </c>
      <c r="I361" s="193"/>
      <c r="J361" s="81"/>
      <c r="K361" s="97"/>
      <c r="L361" s="97"/>
      <c r="M361" s="98"/>
      <c r="N361" s="99"/>
      <c r="O361" s="100"/>
      <c r="P361" s="100"/>
      <c r="Q361" s="101"/>
      <c r="R361" s="309"/>
      <c r="S361" s="310"/>
      <c r="T361" s="310"/>
      <c r="U361" s="102"/>
      <c r="V361" s="103"/>
      <c r="W361" s="104"/>
      <c r="X361" s="104"/>
      <c r="Y361" s="105"/>
      <c r="Z361" s="311"/>
      <c r="AA361" s="312"/>
      <c r="AB361" s="312"/>
      <c r="AC361" s="106"/>
      <c r="AD361" s="107"/>
      <c r="AE361" s="108"/>
      <c r="AF361" s="108"/>
      <c r="AG361" s="109"/>
      <c r="AH361" s="110"/>
    </row>
    <row r="362" spans="2:34" x14ac:dyDescent="0.25">
      <c r="B362" s="182">
        <f>'Import élèves'!E360</f>
        <v>0</v>
      </c>
      <c r="C362" s="183">
        <f>'Import élèves'!F360</f>
        <v>0</v>
      </c>
      <c r="D362" s="184">
        <f>'Import élèves'!H360</f>
        <v>0</v>
      </c>
      <c r="E362" s="184">
        <f>'Import élèves'!J360</f>
        <v>0</v>
      </c>
      <c r="F362" s="184">
        <f>'Import élèves'!K360</f>
        <v>0</v>
      </c>
      <c r="G362" s="185">
        <f>'Import élèves'!L360</f>
        <v>0</v>
      </c>
      <c r="H362" s="166">
        <v>359</v>
      </c>
      <c r="I362" s="193"/>
      <c r="J362" s="81"/>
      <c r="K362" s="97"/>
      <c r="L362" s="97"/>
      <c r="M362" s="98"/>
      <c r="N362" s="99"/>
      <c r="O362" s="100"/>
      <c r="P362" s="100"/>
      <c r="Q362" s="101"/>
      <c r="R362" s="309"/>
      <c r="S362" s="310"/>
      <c r="T362" s="310"/>
      <c r="U362" s="102"/>
      <c r="V362" s="103"/>
      <c r="W362" s="104"/>
      <c r="X362" s="104"/>
      <c r="Y362" s="105"/>
      <c r="Z362" s="311"/>
      <c r="AA362" s="312"/>
      <c r="AB362" s="312"/>
      <c r="AC362" s="106"/>
      <c r="AD362" s="107"/>
      <c r="AE362" s="108"/>
      <c r="AF362" s="108"/>
      <c r="AG362" s="109"/>
      <c r="AH362" s="110"/>
    </row>
    <row r="363" spans="2:34" ht="15.75" thickBot="1" x14ac:dyDescent="0.3">
      <c r="B363" s="187">
        <f>'Import élèves'!E361</f>
        <v>0</v>
      </c>
      <c r="C363" s="188">
        <f>'Import élèves'!F361</f>
        <v>0</v>
      </c>
      <c r="D363" s="189">
        <f>'Import élèves'!H361</f>
        <v>0</v>
      </c>
      <c r="E363" s="189">
        <f>'Import élèves'!J361</f>
        <v>0</v>
      </c>
      <c r="F363" s="189">
        <f>'Import élèves'!K361</f>
        <v>0</v>
      </c>
      <c r="G363" s="190">
        <f>'Import élèves'!L361</f>
        <v>0</v>
      </c>
      <c r="H363" s="166">
        <v>360</v>
      </c>
      <c r="I363" s="193"/>
      <c r="J363" s="111"/>
      <c r="K363" s="112"/>
      <c r="L363" s="112"/>
      <c r="M363" s="113"/>
      <c r="N363" s="114"/>
      <c r="O363" s="115"/>
      <c r="P363" s="115"/>
      <c r="Q363" s="116"/>
      <c r="R363" s="315"/>
      <c r="S363" s="316"/>
      <c r="T363" s="316"/>
      <c r="U363" s="117"/>
      <c r="V363" s="118"/>
      <c r="W363" s="119"/>
      <c r="X363" s="119"/>
      <c r="Y363" s="120"/>
      <c r="Z363" s="317"/>
      <c r="AA363" s="318"/>
      <c r="AB363" s="318"/>
      <c r="AC363" s="121"/>
      <c r="AD363" s="122"/>
      <c r="AE363" s="123"/>
      <c r="AF363" s="123"/>
      <c r="AG363" s="124"/>
      <c r="AH363" s="125"/>
    </row>
    <row r="364" spans="2:34" x14ac:dyDescent="0.25">
      <c r="B364" s="177">
        <f>'Import élèves'!E362</f>
        <v>0</v>
      </c>
      <c r="C364" s="178">
        <f>'Import élèves'!F362</f>
        <v>0</v>
      </c>
      <c r="D364" s="179">
        <f>'Import élèves'!H362</f>
        <v>0</v>
      </c>
      <c r="E364" s="179">
        <f>'Import élèves'!J362</f>
        <v>0</v>
      </c>
      <c r="F364" s="179">
        <f>'Import élèves'!K362</f>
        <v>0</v>
      </c>
      <c r="G364" s="180">
        <f>'Import élèves'!L362</f>
        <v>0</v>
      </c>
      <c r="H364" s="181">
        <v>361</v>
      </c>
      <c r="I364" s="193"/>
      <c r="J364" s="82"/>
      <c r="K364" s="83"/>
      <c r="L364" s="83"/>
      <c r="M364" s="84"/>
      <c r="N364" s="85"/>
      <c r="O364" s="86"/>
      <c r="P364" s="86"/>
      <c r="Q364" s="87"/>
      <c r="R364" s="313"/>
      <c r="S364" s="314"/>
      <c r="T364" s="314"/>
      <c r="U364" s="88"/>
      <c r="V364" s="89"/>
      <c r="W364" s="90"/>
      <c r="X364" s="90"/>
      <c r="Y364" s="91"/>
      <c r="Z364" s="323"/>
      <c r="AA364" s="324"/>
      <c r="AB364" s="324"/>
      <c r="AC364" s="92"/>
      <c r="AD364" s="93"/>
      <c r="AE364" s="94"/>
      <c r="AF364" s="94"/>
      <c r="AG364" s="95"/>
      <c r="AH364" s="96"/>
    </row>
    <row r="365" spans="2:34" x14ac:dyDescent="0.25">
      <c r="B365" s="182">
        <f>'Import élèves'!E363</f>
        <v>0</v>
      </c>
      <c r="C365" s="183">
        <f>'Import élèves'!F363</f>
        <v>0</v>
      </c>
      <c r="D365" s="184">
        <f>'Import élèves'!H363</f>
        <v>0</v>
      </c>
      <c r="E365" s="184">
        <f>'Import élèves'!J363</f>
        <v>0</v>
      </c>
      <c r="F365" s="184">
        <f>'Import élèves'!K363</f>
        <v>0</v>
      </c>
      <c r="G365" s="185">
        <f>'Import élèves'!L363</f>
        <v>0</v>
      </c>
      <c r="H365" s="166">
        <v>362</v>
      </c>
      <c r="I365" s="193"/>
      <c r="J365" s="81"/>
      <c r="K365" s="97"/>
      <c r="L365" s="97"/>
      <c r="M365" s="98"/>
      <c r="N365" s="99"/>
      <c r="O365" s="100"/>
      <c r="P365" s="100"/>
      <c r="Q365" s="101"/>
      <c r="R365" s="309"/>
      <c r="S365" s="310"/>
      <c r="T365" s="310"/>
      <c r="U365" s="102"/>
      <c r="V365" s="103"/>
      <c r="W365" s="104"/>
      <c r="X365" s="104"/>
      <c r="Y365" s="105"/>
      <c r="Z365" s="311"/>
      <c r="AA365" s="312"/>
      <c r="AB365" s="312"/>
      <c r="AC365" s="106"/>
      <c r="AD365" s="107"/>
      <c r="AE365" s="108"/>
      <c r="AF365" s="108"/>
      <c r="AG365" s="109"/>
      <c r="AH365" s="110"/>
    </row>
    <row r="366" spans="2:34" ht="15.75" thickBot="1" x14ac:dyDescent="0.3">
      <c r="B366" s="182">
        <f>'Import élèves'!E364</f>
        <v>0</v>
      </c>
      <c r="C366" s="183">
        <f>'Import élèves'!F364</f>
        <v>0</v>
      </c>
      <c r="D366" s="184">
        <f>'Import élèves'!H364</f>
        <v>0</v>
      </c>
      <c r="E366" s="184">
        <f>'Import élèves'!J364</f>
        <v>0</v>
      </c>
      <c r="F366" s="184">
        <f>'Import élèves'!K364</f>
        <v>0</v>
      </c>
      <c r="G366" s="185">
        <f>'Import élèves'!L364</f>
        <v>0</v>
      </c>
      <c r="H366" s="166">
        <v>363</v>
      </c>
      <c r="I366" s="193"/>
      <c r="J366" s="81"/>
      <c r="K366" s="97"/>
      <c r="L366" s="97"/>
      <c r="M366" s="98"/>
      <c r="N366" s="99"/>
      <c r="O366" s="100"/>
      <c r="P366" s="100"/>
      <c r="Q366" s="101"/>
      <c r="R366" s="309"/>
      <c r="S366" s="310"/>
      <c r="T366" s="310"/>
      <c r="U366" s="102"/>
      <c r="V366" s="103"/>
      <c r="W366" s="104"/>
      <c r="X366" s="104"/>
      <c r="Y366" s="105"/>
      <c r="Z366" s="311"/>
      <c r="AA366" s="312"/>
      <c r="AB366" s="312"/>
      <c r="AC366" s="106"/>
      <c r="AD366" s="107"/>
      <c r="AE366" s="108"/>
      <c r="AF366" s="108"/>
      <c r="AG366" s="109"/>
      <c r="AH366" s="110"/>
    </row>
    <row r="367" spans="2:34" x14ac:dyDescent="0.25">
      <c r="B367" s="182">
        <f>'Import élèves'!E365</f>
        <v>0</v>
      </c>
      <c r="C367" s="183">
        <f>'Import élèves'!F365</f>
        <v>0</v>
      </c>
      <c r="D367" s="184">
        <f>'Import élèves'!H365</f>
        <v>0</v>
      </c>
      <c r="E367" s="184">
        <f>'Import élèves'!J365</f>
        <v>0</v>
      </c>
      <c r="F367" s="184">
        <f>'Import élèves'!K365</f>
        <v>0</v>
      </c>
      <c r="G367" s="185">
        <f>'Import élèves'!L365</f>
        <v>0</v>
      </c>
      <c r="H367" s="181">
        <v>364</v>
      </c>
      <c r="I367" s="193"/>
      <c r="J367" s="81"/>
      <c r="K367" s="97"/>
      <c r="L367" s="97"/>
      <c r="M367" s="98"/>
      <c r="N367" s="99"/>
      <c r="O367" s="100"/>
      <c r="P367" s="100"/>
      <c r="Q367" s="101"/>
      <c r="R367" s="309"/>
      <c r="S367" s="310"/>
      <c r="T367" s="310"/>
      <c r="U367" s="102"/>
      <c r="V367" s="103"/>
      <c r="W367" s="104"/>
      <c r="X367" s="104"/>
      <c r="Y367" s="105"/>
      <c r="Z367" s="311"/>
      <c r="AA367" s="312"/>
      <c r="AB367" s="312"/>
      <c r="AC367" s="106"/>
      <c r="AD367" s="107"/>
      <c r="AE367" s="108"/>
      <c r="AF367" s="108"/>
      <c r="AG367" s="109"/>
      <c r="AH367" s="110"/>
    </row>
    <row r="368" spans="2:34" ht="15.75" thickBot="1" x14ac:dyDescent="0.3">
      <c r="B368" s="187">
        <f>'Import élèves'!E366</f>
        <v>0</v>
      </c>
      <c r="C368" s="188">
        <f>'Import élèves'!F366</f>
        <v>0</v>
      </c>
      <c r="D368" s="189">
        <f>'Import élèves'!H366</f>
        <v>0</v>
      </c>
      <c r="E368" s="189">
        <f>'Import élèves'!J366</f>
        <v>0</v>
      </c>
      <c r="F368" s="189">
        <f>'Import élèves'!K366</f>
        <v>0</v>
      </c>
      <c r="G368" s="190">
        <f>'Import élèves'!L366</f>
        <v>0</v>
      </c>
      <c r="H368" s="166">
        <v>365</v>
      </c>
      <c r="I368" s="193"/>
      <c r="J368" s="111"/>
      <c r="K368" s="112"/>
      <c r="L368" s="112"/>
      <c r="M368" s="113"/>
      <c r="N368" s="114"/>
      <c r="O368" s="115"/>
      <c r="P368" s="115"/>
      <c r="Q368" s="116"/>
      <c r="R368" s="315"/>
      <c r="S368" s="316"/>
      <c r="T368" s="316"/>
      <c r="U368" s="117"/>
      <c r="V368" s="118"/>
      <c r="W368" s="119"/>
      <c r="X368" s="119"/>
      <c r="Y368" s="120"/>
      <c r="Z368" s="317"/>
      <c r="AA368" s="318"/>
      <c r="AB368" s="318"/>
      <c r="AC368" s="121"/>
      <c r="AD368" s="122"/>
      <c r="AE368" s="123"/>
      <c r="AF368" s="123"/>
      <c r="AG368" s="124"/>
      <c r="AH368" s="125"/>
    </row>
    <row r="369" spans="2:34" ht="15.75" thickBot="1" x14ac:dyDescent="0.3">
      <c r="B369" s="177">
        <f>'Import élèves'!E367</f>
        <v>0</v>
      </c>
      <c r="C369" s="178">
        <f>'Import élèves'!F367</f>
        <v>0</v>
      </c>
      <c r="D369" s="179">
        <f>'Import élèves'!H367</f>
        <v>0</v>
      </c>
      <c r="E369" s="179">
        <f>'Import élèves'!J367</f>
        <v>0</v>
      </c>
      <c r="F369" s="179">
        <f>'Import élèves'!K367</f>
        <v>0</v>
      </c>
      <c r="G369" s="180">
        <f>'Import élèves'!L367</f>
        <v>0</v>
      </c>
      <c r="H369" s="166">
        <v>366</v>
      </c>
      <c r="I369" s="193"/>
      <c r="J369" s="82"/>
      <c r="K369" s="83"/>
      <c r="L369" s="83"/>
      <c r="M369" s="84"/>
      <c r="N369" s="85"/>
      <c r="O369" s="86"/>
      <c r="P369" s="86"/>
      <c r="Q369" s="87"/>
      <c r="R369" s="313"/>
      <c r="S369" s="314"/>
      <c r="T369" s="314"/>
      <c r="U369" s="88"/>
      <c r="V369" s="89"/>
      <c r="W369" s="90"/>
      <c r="X369" s="90"/>
      <c r="Y369" s="91"/>
      <c r="Z369" s="323"/>
      <c r="AA369" s="324"/>
      <c r="AB369" s="324"/>
      <c r="AC369" s="92"/>
      <c r="AD369" s="93"/>
      <c r="AE369" s="94"/>
      <c r="AF369" s="94"/>
      <c r="AG369" s="95"/>
      <c r="AH369" s="96"/>
    </row>
    <row r="370" spans="2:34" x14ac:dyDescent="0.25">
      <c r="B370" s="182">
        <f>'Import élèves'!E368</f>
        <v>0</v>
      </c>
      <c r="C370" s="183">
        <f>'Import élèves'!F368</f>
        <v>0</v>
      </c>
      <c r="D370" s="184">
        <f>'Import élèves'!H368</f>
        <v>0</v>
      </c>
      <c r="E370" s="184">
        <f>'Import élèves'!J368</f>
        <v>0</v>
      </c>
      <c r="F370" s="184">
        <f>'Import élèves'!K368</f>
        <v>0</v>
      </c>
      <c r="G370" s="185">
        <f>'Import élèves'!L368</f>
        <v>0</v>
      </c>
      <c r="H370" s="181">
        <v>367</v>
      </c>
      <c r="I370" s="193"/>
      <c r="J370" s="81"/>
      <c r="K370" s="97"/>
      <c r="L370" s="97"/>
      <c r="M370" s="98"/>
      <c r="N370" s="99"/>
      <c r="O370" s="100"/>
      <c r="P370" s="100"/>
      <c r="Q370" s="101"/>
      <c r="R370" s="309"/>
      <c r="S370" s="310"/>
      <c r="T370" s="310"/>
      <c r="U370" s="102"/>
      <c r="V370" s="103"/>
      <c r="W370" s="104"/>
      <c r="X370" s="104"/>
      <c r="Y370" s="105"/>
      <c r="Z370" s="311"/>
      <c r="AA370" s="312"/>
      <c r="AB370" s="312"/>
      <c r="AC370" s="106"/>
      <c r="AD370" s="107"/>
      <c r="AE370" s="108"/>
      <c r="AF370" s="108"/>
      <c r="AG370" s="109"/>
      <c r="AH370" s="110"/>
    </row>
    <row r="371" spans="2:34" x14ac:dyDescent="0.25">
      <c r="B371" s="182">
        <f>'Import élèves'!E369</f>
        <v>0</v>
      </c>
      <c r="C371" s="183">
        <f>'Import élèves'!F369</f>
        <v>0</v>
      </c>
      <c r="D371" s="184">
        <f>'Import élèves'!H369</f>
        <v>0</v>
      </c>
      <c r="E371" s="184">
        <f>'Import élèves'!J369</f>
        <v>0</v>
      </c>
      <c r="F371" s="184">
        <f>'Import élèves'!K369</f>
        <v>0</v>
      </c>
      <c r="G371" s="185">
        <f>'Import élèves'!L369</f>
        <v>0</v>
      </c>
      <c r="H371" s="166">
        <v>368</v>
      </c>
      <c r="I371" s="193"/>
      <c r="J371" s="81"/>
      <c r="K371" s="97"/>
      <c r="L371" s="97"/>
      <c r="M371" s="98"/>
      <c r="N371" s="99"/>
      <c r="O371" s="100"/>
      <c r="P371" s="100"/>
      <c r="Q371" s="101"/>
      <c r="R371" s="309"/>
      <c r="S371" s="310"/>
      <c r="T371" s="310"/>
      <c r="U371" s="102"/>
      <c r="V371" s="103"/>
      <c r="W371" s="104"/>
      <c r="X371" s="104"/>
      <c r="Y371" s="105"/>
      <c r="Z371" s="311"/>
      <c r="AA371" s="312"/>
      <c r="AB371" s="312"/>
      <c r="AC371" s="106"/>
      <c r="AD371" s="107"/>
      <c r="AE371" s="108"/>
      <c r="AF371" s="108"/>
      <c r="AG371" s="109"/>
      <c r="AH371" s="110"/>
    </row>
    <row r="372" spans="2:34" ht="15.75" thickBot="1" x14ac:dyDescent="0.3">
      <c r="B372" s="182">
        <f>'Import élèves'!E370</f>
        <v>0</v>
      </c>
      <c r="C372" s="183">
        <f>'Import élèves'!F370</f>
        <v>0</v>
      </c>
      <c r="D372" s="184">
        <f>'Import élèves'!H370</f>
        <v>0</v>
      </c>
      <c r="E372" s="184">
        <f>'Import élèves'!J370</f>
        <v>0</v>
      </c>
      <c r="F372" s="184">
        <f>'Import élèves'!K370</f>
        <v>0</v>
      </c>
      <c r="G372" s="185">
        <f>'Import élèves'!L370</f>
        <v>0</v>
      </c>
      <c r="H372" s="166">
        <v>369</v>
      </c>
      <c r="I372" s="193"/>
      <c r="J372" s="81"/>
      <c r="K372" s="97"/>
      <c r="L372" s="97"/>
      <c r="M372" s="98"/>
      <c r="N372" s="99"/>
      <c r="O372" s="100"/>
      <c r="P372" s="100"/>
      <c r="Q372" s="101"/>
      <c r="R372" s="309"/>
      <c r="S372" s="310"/>
      <c r="T372" s="310"/>
      <c r="U372" s="102"/>
      <c r="V372" s="103"/>
      <c r="W372" s="104"/>
      <c r="X372" s="104"/>
      <c r="Y372" s="105"/>
      <c r="Z372" s="311"/>
      <c r="AA372" s="312"/>
      <c r="AB372" s="312"/>
      <c r="AC372" s="106"/>
      <c r="AD372" s="107"/>
      <c r="AE372" s="108"/>
      <c r="AF372" s="108"/>
      <c r="AG372" s="109"/>
      <c r="AH372" s="110"/>
    </row>
    <row r="373" spans="2:34" ht="15.75" thickBot="1" x14ac:dyDescent="0.3">
      <c r="B373" s="187">
        <f>'Import élèves'!E371</f>
        <v>0</v>
      </c>
      <c r="C373" s="188">
        <f>'Import élèves'!F371</f>
        <v>0</v>
      </c>
      <c r="D373" s="189">
        <f>'Import élèves'!H371</f>
        <v>0</v>
      </c>
      <c r="E373" s="189">
        <f>'Import élèves'!J371</f>
        <v>0</v>
      </c>
      <c r="F373" s="189">
        <f>'Import élèves'!K371</f>
        <v>0</v>
      </c>
      <c r="G373" s="190">
        <f>'Import élèves'!L371</f>
        <v>0</v>
      </c>
      <c r="H373" s="181">
        <v>370</v>
      </c>
      <c r="I373" s="193"/>
      <c r="J373" s="111"/>
      <c r="K373" s="112"/>
      <c r="L373" s="112"/>
      <c r="M373" s="113"/>
      <c r="N373" s="114"/>
      <c r="O373" s="115"/>
      <c r="P373" s="115"/>
      <c r="Q373" s="116"/>
      <c r="R373" s="315"/>
      <c r="S373" s="316"/>
      <c r="T373" s="316"/>
      <c r="U373" s="117"/>
      <c r="V373" s="118"/>
      <c r="W373" s="119"/>
      <c r="X373" s="119"/>
      <c r="Y373" s="120"/>
      <c r="Z373" s="317"/>
      <c r="AA373" s="318"/>
      <c r="AB373" s="318"/>
      <c r="AC373" s="121"/>
      <c r="AD373" s="122"/>
      <c r="AE373" s="123"/>
      <c r="AF373" s="123"/>
      <c r="AG373" s="124"/>
      <c r="AH373" s="125"/>
    </row>
    <row r="374" spans="2:34" x14ac:dyDescent="0.25">
      <c r="B374" s="177">
        <f>'Import élèves'!E372</f>
        <v>0</v>
      </c>
      <c r="C374" s="178">
        <f>'Import élèves'!F372</f>
        <v>0</v>
      </c>
      <c r="D374" s="179">
        <f>'Import élèves'!H372</f>
        <v>0</v>
      </c>
      <c r="E374" s="179">
        <f>'Import élèves'!J372</f>
        <v>0</v>
      </c>
      <c r="F374" s="179">
        <f>'Import élèves'!K372</f>
        <v>0</v>
      </c>
      <c r="G374" s="180">
        <f>'Import élèves'!L372</f>
        <v>0</v>
      </c>
      <c r="H374" s="166">
        <v>371</v>
      </c>
      <c r="I374" s="193"/>
      <c r="J374" s="82"/>
      <c r="K374" s="83"/>
      <c r="L374" s="83"/>
      <c r="M374" s="84"/>
      <c r="N374" s="85"/>
      <c r="O374" s="86"/>
      <c r="P374" s="86"/>
      <c r="Q374" s="87"/>
      <c r="R374" s="313"/>
      <c r="S374" s="314"/>
      <c r="T374" s="314"/>
      <c r="U374" s="88"/>
      <c r="V374" s="89"/>
      <c r="W374" s="90"/>
      <c r="X374" s="90"/>
      <c r="Y374" s="91"/>
      <c r="Z374" s="323"/>
      <c r="AA374" s="324"/>
      <c r="AB374" s="324"/>
      <c r="AC374" s="92"/>
      <c r="AD374" s="93"/>
      <c r="AE374" s="94"/>
      <c r="AF374" s="94"/>
      <c r="AG374" s="95"/>
      <c r="AH374" s="96"/>
    </row>
    <row r="375" spans="2:34" ht="15.75" thickBot="1" x14ac:dyDescent="0.3">
      <c r="B375" s="182">
        <f>'Import élèves'!E373</f>
        <v>0</v>
      </c>
      <c r="C375" s="183">
        <f>'Import élèves'!F373</f>
        <v>0</v>
      </c>
      <c r="D375" s="184">
        <f>'Import élèves'!H373</f>
        <v>0</v>
      </c>
      <c r="E375" s="184">
        <f>'Import élèves'!J373</f>
        <v>0</v>
      </c>
      <c r="F375" s="184">
        <f>'Import élèves'!K373</f>
        <v>0</v>
      </c>
      <c r="G375" s="185">
        <f>'Import élèves'!L373</f>
        <v>0</v>
      </c>
      <c r="H375" s="166">
        <v>372</v>
      </c>
      <c r="I375" s="193"/>
      <c r="J375" s="81"/>
      <c r="K375" s="97"/>
      <c r="L375" s="97"/>
      <c r="M375" s="98"/>
      <c r="N375" s="99"/>
      <c r="O375" s="100"/>
      <c r="P375" s="100"/>
      <c r="Q375" s="101"/>
      <c r="R375" s="309"/>
      <c r="S375" s="310"/>
      <c r="T375" s="310"/>
      <c r="U375" s="102"/>
      <c r="V375" s="103"/>
      <c r="W375" s="104"/>
      <c r="X375" s="104"/>
      <c r="Y375" s="105"/>
      <c r="Z375" s="311"/>
      <c r="AA375" s="312"/>
      <c r="AB375" s="312"/>
      <c r="AC375" s="106"/>
      <c r="AD375" s="107"/>
      <c r="AE375" s="108"/>
      <c r="AF375" s="108"/>
      <c r="AG375" s="109"/>
      <c r="AH375" s="110"/>
    </row>
    <row r="376" spans="2:34" x14ac:dyDescent="0.25">
      <c r="B376" s="182">
        <f>'Import élèves'!E374</f>
        <v>0</v>
      </c>
      <c r="C376" s="183">
        <f>'Import élèves'!F374</f>
        <v>0</v>
      </c>
      <c r="D376" s="184">
        <f>'Import élèves'!H374</f>
        <v>0</v>
      </c>
      <c r="E376" s="184">
        <f>'Import élèves'!J374</f>
        <v>0</v>
      </c>
      <c r="F376" s="184">
        <f>'Import élèves'!K374</f>
        <v>0</v>
      </c>
      <c r="G376" s="185">
        <f>'Import élèves'!L374</f>
        <v>0</v>
      </c>
      <c r="H376" s="181">
        <v>373</v>
      </c>
      <c r="I376" s="193"/>
      <c r="J376" s="81"/>
      <c r="K376" s="97"/>
      <c r="L376" s="97"/>
      <c r="M376" s="98"/>
      <c r="N376" s="99"/>
      <c r="O376" s="100"/>
      <c r="P376" s="100"/>
      <c r="Q376" s="101"/>
      <c r="R376" s="309"/>
      <c r="S376" s="310"/>
      <c r="T376" s="310"/>
      <c r="U376" s="102"/>
      <c r="V376" s="103"/>
      <c r="W376" s="104"/>
      <c r="X376" s="104"/>
      <c r="Y376" s="105"/>
      <c r="Z376" s="311"/>
      <c r="AA376" s="312"/>
      <c r="AB376" s="312"/>
      <c r="AC376" s="106"/>
      <c r="AD376" s="107"/>
      <c r="AE376" s="108"/>
      <c r="AF376" s="108"/>
      <c r="AG376" s="109"/>
      <c r="AH376" s="110"/>
    </row>
    <row r="377" spans="2:34" x14ac:dyDescent="0.25">
      <c r="B377" s="182">
        <f>'Import élèves'!E375</f>
        <v>0</v>
      </c>
      <c r="C377" s="183">
        <f>'Import élèves'!F375</f>
        <v>0</v>
      </c>
      <c r="D377" s="184">
        <f>'Import élèves'!H375</f>
        <v>0</v>
      </c>
      <c r="E377" s="184">
        <f>'Import élèves'!J375</f>
        <v>0</v>
      </c>
      <c r="F377" s="184">
        <f>'Import élèves'!K375</f>
        <v>0</v>
      </c>
      <c r="G377" s="185">
        <f>'Import élèves'!L375</f>
        <v>0</v>
      </c>
      <c r="H377" s="166">
        <v>374</v>
      </c>
      <c r="I377" s="193"/>
      <c r="J377" s="81"/>
      <c r="K377" s="97"/>
      <c r="L377" s="97"/>
      <c r="M377" s="98"/>
      <c r="N377" s="99"/>
      <c r="O377" s="100"/>
      <c r="P377" s="100"/>
      <c r="Q377" s="101"/>
      <c r="R377" s="309"/>
      <c r="S377" s="310"/>
      <c r="T377" s="310"/>
      <c r="U377" s="102"/>
      <c r="V377" s="103"/>
      <c r="W377" s="104"/>
      <c r="X377" s="104"/>
      <c r="Y377" s="105"/>
      <c r="Z377" s="311"/>
      <c r="AA377" s="312"/>
      <c r="AB377" s="312"/>
      <c r="AC377" s="106"/>
      <c r="AD377" s="107"/>
      <c r="AE377" s="108"/>
      <c r="AF377" s="108"/>
      <c r="AG377" s="109"/>
      <c r="AH377" s="110"/>
    </row>
    <row r="378" spans="2:34" ht="15.75" thickBot="1" x14ac:dyDescent="0.3">
      <c r="B378" s="187">
        <f>'Import élèves'!E376</f>
        <v>0</v>
      </c>
      <c r="C378" s="188">
        <f>'Import élèves'!F376</f>
        <v>0</v>
      </c>
      <c r="D378" s="189">
        <f>'Import élèves'!H376</f>
        <v>0</v>
      </c>
      <c r="E378" s="189">
        <f>'Import élèves'!J376</f>
        <v>0</v>
      </c>
      <c r="F378" s="189">
        <f>'Import élèves'!K376</f>
        <v>0</v>
      </c>
      <c r="G378" s="190">
        <f>'Import élèves'!L376</f>
        <v>0</v>
      </c>
      <c r="H378" s="166">
        <v>375</v>
      </c>
      <c r="I378" s="193"/>
      <c r="J378" s="111"/>
      <c r="K378" s="112"/>
      <c r="L378" s="112"/>
      <c r="M378" s="113"/>
      <c r="N378" s="114"/>
      <c r="O378" s="115"/>
      <c r="P378" s="115"/>
      <c r="Q378" s="116"/>
      <c r="R378" s="315"/>
      <c r="S378" s="316"/>
      <c r="T378" s="316"/>
      <c r="U378" s="117"/>
      <c r="V378" s="118"/>
      <c r="W378" s="119"/>
      <c r="X378" s="119"/>
      <c r="Y378" s="120"/>
      <c r="Z378" s="317"/>
      <c r="AA378" s="318"/>
      <c r="AB378" s="318"/>
      <c r="AC378" s="121"/>
      <c r="AD378" s="122"/>
      <c r="AE378" s="123"/>
      <c r="AF378" s="123"/>
      <c r="AG378" s="124"/>
      <c r="AH378" s="125"/>
    </row>
    <row r="379" spans="2:34" x14ac:dyDescent="0.25">
      <c r="B379" s="177">
        <f>'Import élèves'!E377</f>
        <v>0</v>
      </c>
      <c r="C379" s="178">
        <f>'Import élèves'!F377</f>
        <v>0</v>
      </c>
      <c r="D379" s="179">
        <f>'Import élèves'!H377</f>
        <v>0</v>
      </c>
      <c r="E379" s="179">
        <f>'Import élèves'!J377</f>
        <v>0</v>
      </c>
      <c r="F379" s="179">
        <f>'Import élèves'!K377</f>
        <v>0</v>
      </c>
      <c r="G379" s="180">
        <f>'Import élèves'!L377</f>
        <v>0</v>
      </c>
      <c r="H379" s="181">
        <v>376</v>
      </c>
      <c r="I379" s="193"/>
      <c r="J379" s="82"/>
      <c r="K379" s="83"/>
      <c r="L379" s="83"/>
      <c r="M379" s="84"/>
      <c r="N379" s="85"/>
      <c r="O379" s="86"/>
      <c r="P379" s="86"/>
      <c r="Q379" s="87"/>
      <c r="R379" s="313"/>
      <c r="S379" s="314"/>
      <c r="T379" s="314"/>
      <c r="U379" s="88"/>
      <c r="V379" s="89"/>
      <c r="W379" s="90"/>
      <c r="X379" s="90"/>
      <c r="Y379" s="91"/>
      <c r="Z379" s="323"/>
      <c r="AA379" s="324"/>
      <c r="AB379" s="324"/>
      <c r="AC379" s="92"/>
      <c r="AD379" s="93"/>
      <c r="AE379" s="94"/>
      <c r="AF379" s="94"/>
      <c r="AG379" s="95"/>
      <c r="AH379" s="96"/>
    </row>
    <row r="380" spans="2:34" x14ac:dyDescent="0.25">
      <c r="B380" s="182">
        <f>'Import élèves'!E378</f>
        <v>0</v>
      </c>
      <c r="C380" s="183">
        <f>'Import élèves'!F378</f>
        <v>0</v>
      </c>
      <c r="D380" s="184">
        <f>'Import élèves'!H378</f>
        <v>0</v>
      </c>
      <c r="E380" s="184">
        <f>'Import élèves'!J378</f>
        <v>0</v>
      </c>
      <c r="F380" s="184">
        <f>'Import élèves'!K378</f>
        <v>0</v>
      </c>
      <c r="G380" s="185">
        <f>'Import élèves'!L378</f>
        <v>0</v>
      </c>
      <c r="H380" s="166">
        <v>377</v>
      </c>
      <c r="I380" s="193"/>
      <c r="J380" s="81"/>
      <c r="K380" s="97"/>
      <c r="L380" s="97"/>
      <c r="M380" s="98"/>
      <c r="N380" s="99"/>
      <c r="O380" s="100"/>
      <c r="P380" s="100"/>
      <c r="Q380" s="101"/>
      <c r="R380" s="309"/>
      <c r="S380" s="310"/>
      <c r="T380" s="310"/>
      <c r="U380" s="102"/>
      <c r="V380" s="103"/>
      <c r="W380" s="104"/>
      <c r="X380" s="104"/>
      <c r="Y380" s="105"/>
      <c r="Z380" s="311"/>
      <c r="AA380" s="312"/>
      <c r="AB380" s="312"/>
      <c r="AC380" s="106"/>
      <c r="AD380" s="107"/>
      <c r="AE380" s="108"/>
      <c r="AF380" s="108"/>
      <c r="AG380" s="109"/>
      <c r="AH380" s="110"/>
    </row>
    <row r="381" spans="2:34" ht="15.75" thickBot="1" x14ac:dyDescent="0.3">
      <c r="B381" s="182">
        <f>'Import élèves'!E379</f>
        <v>0</v>
      </c>
      <c r="C381" s="183">
        <f>'Import élèves'!F379</f>
        <v>0</v>
      </c>
      <c r="D381" s="184">
        <f>'Import élèves'!H379</f>
        <v>0</v>
      </c>
      <c r="E381" s="184">
        <f>'Import élèves'!J379</f>
        <v>0</v>
      </c>
      <c r="F381" s="184">
        <f>'Import élèves'!K379</f>
        <v>0</v>
      </c>
      <c r="G381" s="185">
        <f>'Import élèves'!L379</f>
        <v>0</v>
      </c>
      <c r="H381" s="166">
        <v>378</v>
      </c>
      <c r="I381" s="193"/>
      <c r="J381" s="81"/>
      <c r="K381" s="97"/>
      <c r="L381" s="97"/>
      <c r="M381" s="98"/>
      <c r="N381" s="99"/>
      <c r="O381" s="100"/>
      <c r="P381" s="100"/>
      <c r="Q381" s="101"/>
      <c r="R381" s="309"/>
      <c r="S381" s="310"/>
      <c r="T381" s="310"/>
      <c r="U381" s="102"/>
      <c r="V381" s="103"/>
      <c r="W381" s="104"/>
      <c r="X381" s="104"/>
      <c r="Y381" s="105"/>
      <c r="Z381" s="311"/>
      <c r="AA381" s="312"/>
      <c r="AB381" s="312"/>
      <c r="AC381" s="106"/>
      <c r="AD381" s="107"/>
      <c r="AE381" s="108"/>
      <c r="AF381" s="108"/>
      <c r="AG381" s="109"/>
      <c r="AH381" s="110"/>
    </row>
    <row r="382" spans="2:34" x14ac:dyDescent="0.25">
      <c r="B382" s="182">
        <f>'Import élèves'!E380</f>
        <v>0</v>
      </c>
      <c r="C382" s="183">
        <f>'Import élèves'!F380</f>
        <v>0</v>
      </c>
      <c r="D382" s="184">
        <f>'Import élèves'!H380</f>
        <v>0</v>
      </c>
      <c r="E382" s="184">
        <f>'Import élèves'!J380</f>
        <v>0</v>
      </c>
      <c r="F382" s="184">
        <f>'Import élèves'!K380</f>
        <v>0</v>
      </c>
      <c r="G382" s="185">
        <f>'Import élèves'!L380</f>
        <v>0</v>
      </c>
      <c r="H382" s="181">
        <v>379</v>
      </c>
      <c r="I382" s="193"/>
      <c r="J382" s="81"/>
      <c r="K382" s="97"/>
      <c r="L382" s="97"/>
      <c r="M382" s="98"/>
      <c r="N382" s="99"/>
      <c r="O382" s="100"/>
      <c r="P382" s="100"/>
      <c r="Q382" s="101"/>
      <c r="R382" s="309"/>
      <c r="S382" s="310"/>
      <c r="T382" s="310"/>
      <c r="U382" s="102"/>
      <c r="V382" s="103"/>
      <c r="W382" s="104"/>
      <c r="X382" s="104"/>
      <c r="Y382" s="105"/>
      <c r="Z382" s="311"/>
      <c r="AA382" s="312"/>
      <c r="AB382" s="312"/>
      <c r="AC382" s="106"/>
      <c r="AD382" s="107"/>
      <c r="AE382" s="108"/>
      <c r="AF382" s="108"/>
      <c r="AG382" s="109"/>
      <c r="AH382" s="110"/>
    </row>
    <row r="383" spans="2:34" ht="15.75" thickBot="1" x14ac:dyDescent="0.3">
      <c r="B383" s="187">
        <f>'Import élèves'!E381</f>
        <v>0</v>
      </c>
      <c r="C383" s="188">
        <f>'Import élèves'!F381</f>
        <v>0</v>
      </c>
      <c r="D383" s="189">
        <f>'Import élèves'!H381</f>
        <v>0</v>
      </c>
      <c r="E383" s="189">
        <f>'Import élèves'!J381</f>
        <v>0</v>
      </c>
      <c r="F383" s="189">
        <f>'Import élèves'!K381</f>
        <v>0</v>
      </c>
      <c r="G383" s="190">
        <f>'Import élèves'!L381</f>
        <v>0</v>
      </c>
      <c r="H383" s="166">
        <v>380</v>
      </c>
      <c r="I383" s="193"/>
      <c r="J383" s="111"/>
      <c r="K383" s="112"/>
      <c r="L383" s="112"/>
      <c r="M383" s="113"/>
      <c r="N383" s="114"/>
      <c r="O383" s="115"/>
      <c r="P383" s="115"/>
      <c r="Q383" s="116"/>
      <c r="R383" s="315"/>
      <c r="S383" s="316"/>
      <c r="T383" s="316"/>
      <c r="U383" s="117"/>
      <c r="V383" s="118"/>
      <c r="W383" s="119"/>
      <c r="X383" s="119"/>
      <c r="Y383" s="120"/>
      <c r="Z383" s="317"/>
      <c r="AA383" s="318"/>
      <c r="AB383" s="318"/>
      <c r="AC383" s="121"/>
      <c r="AD383" s="122"/>
      <c r="AE383" s="123"/>
      <c r="AF383" s="123"/>
      <c r="AG383" s="124"/>
      <c r="AH383" s="125"/>
    </row>
    <row r="384" spans="2:34" ht="15.75" thickBot="1" x14ac:dyDescent="0.3">
      <c r="B384" s="177">
        <f>'Import élèves'!E382</f>
        <v>0</v>
      </c>
      <c r="C384" s="178">
        <f>'Import élèves'!F382</f>
        <v>0</v>
      </c>
      <c r="D384" s="179">
        <f>'Import élèves'!H382</f>
        <v>0</v>
      </c>
      <c r="E384" s="179">
        <f>'Import élèves'!J382</f>
        <v>0</v>
      </c>
      <c r="F384" s="179">
        <f>'Import élèves'!K382</f>
        <v>0</v>
      </c>
      <c r="G384" s="180">
        <f>'Import élèves'!L382</f>
        <v>0</v>
      </c>
      <c r="H384" s="166">
        <v>381</v>
      </c>
      <c r="I384" s="193"/>
      <c r="J384" s="82"/>
      <c r="K384" s="83"/>
      <c r="L384" s="83"/>
      <c r="M384" s="84"/>
      <c r="N384" s="85"/>
      <c r="O384" s="86"/>
      <c r="P384" s="86"/>
      <c r="Q384" s="87"/>
      <c r="R384" s="313"/>
      <c r="S384" s="314"/>
      <c r="T384" s="314"/>
      <c r="U384" s="88"/>
      <c r="V384" s="89"/>
      <c r="W384" s="90"/>
      <c r="X384" s="90"/>
      <c r="Y384" s="91"/>
      <c r="Z384" s="323"/>
      <c r="AA384" s="324"/>
      <c r="AB384" s="324"/>
      <c r="AC384" s="92"/>
      <c r="AD384" s="93"/>
      <c r="AE384" s="94"/>
      <c r="AF384" s="94"/>
      <c r="AG384" s="95"/>
      <c r="AH384" s="96"/>
    </row>
    <row r="385" spans="2:34" x14ac:dyDescent="0.25">
      <c r="B385" s="182">
        <f>'Import élèves'!E383</f>
        <v>0</v>
      </c>
      <c r="C385" s="183">
        <f>'Import élèves'!F383</f>
        <v>0</v>
      </c>
      <c r="D385" s="184">
        <f>'Import élèves'!H383</f>
        <v>0</v>
      </c>
      <c r="E385" s="184">
        <f>'Import élèves'!J383</f>
        <v>0</v>
      </c>
      <c r="F385" s="184">
        <f>'Import élèves'!K383</f>
        <v>0</v>
      </c>
      <c r="G385" s="185">
        <f>'Import élèves'!L383</f>
        <v>0</v>
      </c>
      <c r="H385" s="181">
        <v>382</v>
      </c>
      <c r="I385" s="193"/>
      <c r="J385" s="81"/>
      <c r="K385" s="97"/>
      <c r="L385" s="97"/>
      <c r="M385" s="98"/>
      <c r="N385" s="99"/>
      <c r="O385" s="100"/>
      <c r="P385" s="100"/>
      <c r="Q385" s="101"/>
      <c r="R385" s="309"/>
      <c r="S385" s="310"/>
      <c r="T385" s="310"/>
      <c r="U385" s="102"/>
      <c r="V385" s="103"/>
      <c r="W385" s="104"/>
      <c r="X385" s="104"/>
      <c r="Y385" s="105"/>
      <c r="Z385" s="311"/>
      <c r="AA385" s="312"/>
      <c r="AB385" s="312"/>
      <c r="AC385" s="106"/>
      <c r="AD385" s="107"/>
      <c r="AE385" s="108"/>
      <c r="AF385" s="108"/>
      <c r="AG385" s="109"/>
      <c r="AH385" s="110"/>
    </row>
    <row r="386" spans="2:34" x14ac:dyDescent="0.25">
      <c r="B386" s="182">
        <f>'Import élèves'!E384</f>
        <v>0</v>
      </c>
      <c r="C386" s="183">
        <f>'Import élèves'!F384</f>
        <v>0</v>
      </c>
      <c r="D386" s="184">
        <f>'Import élèves'!H384</f>
        <v>0</v>
      </c>
      <c r="E386" s="184">
        <f>'Import élèves'!J384</f>
        <v>0</v>
      </c>
      <c r="F386" s="184">
        <f>'Import élèves'!K384</f>
        <v>0</v>
      </c>
      <c r="G386" s="185">
        <f>'Import élèves'!L384</f>
        <v>0</v>
      </c>
      <c r="H386" s="166">
        <v>383</v>
      </c>
      <c r="I386" s="193"/>
      <c r="J386" s="81"/>
      <c r="K386" s="97"/>
      <c r="L386" s="97"/>
      <c r="M386" s="98"/>
      <c r="N386" s="99"/>
      <c r="O386" s="100"/>
      <c r="P386" s="100"/>
      <c r="Q386" s="101"/>
      <c r="R386" s="309"/>
      <c r="S386" s="310"/>
      <c r="T386" s="310"/>
      <c r="U386" s="102"/>
      <c r="V386" s="103"/>
      <c r="W386" s="104"/>
      <c r="X386" s="104"/>
      <c r="Y386" s="105"/>
      <c r="Z386" s="311"/>
      <c r="AA386" s="312"/>
      <c r="AB386" s="312"/>
      <c r="AC386" s="106"/>
      <c r="AD386" s="107"/>
      <c r="AE386" s="108"/>
      <c r="AF386" s="108"/>
      <c r="AG386" s="109"/>
      <c r="AH386" s="110"/>
    </row>
    <row r="387" spans="2:34" ht="15.75" thickBot="1" x14ac:dyDescent="0.3">
      <c r="B387" s="182">
        <f>'Import élèves'!E385</f>
        <v>0</v>
      </c>
      <c r="C387" s="183">
        <f>'Import élèves'!F385</f>
        <v>0</v>
      </c>
      <c r="D387" s="184">
        <f>'Import élèves'!H385</f>
        <v>0</v>
      </c>
      <c r="E387" s="184">
        <f>'Import élèves'!J385</f>
        <v>0</v>
      </c>
      <c r="F387" s="184">
        <f>'Import élèves'!K385</f>
        <v>0</v>
      </c>
      <c r="G387" s="185">
        <f>'Import élèves'!L385</f>
        <v>0</v>
      </c>
      <c r="H387" s="166">
        <v>384</v>
      </c>
      <c r="I387" s="193"/>
      <c r="J387" s="81"/>
      <c r="K387" s="97"/>
      <c r="L387" s="97"/>
      <c r="M387" s="98"/>
      <c r="N387" s="99"/>
      <c r="O387" s="100"/>
      <c r="P387" s="100"/>
      <c r="Q387" s="101"/>
      <c r="R387" s="309"/>
      <c r="S387" s="310"/>
      <c r="T387" s="310"/>
      <c r="U387" s="102"/>
      <c r="V387" s="103"/>
      <c r="W387" s="104"/>
      <c r="X387" s="104"/>
      <c r="Y387" s="105"/>
      <c r="Z387" s="311"/>
      <c r="AA387" s="312"/>
      <c r="AB387" s="312"/>
      <c r="AC387" s="106"/>
      <c r="AD387" s="107"/>
      <c r="AE387" s="108"/>
      <c r="AF387" s="108"/>
      <c r="AG387" s="109"/>
      <c r="AH387" s="110"/>
    </row>
    <row r="388" spans="2:34" ht="15.75" thickBot="1" x14ac:dyDescent="0.3">
      <c r="B388" s="187">
        <f>'Import élèves'!E386</f>
        <v>0</v>
      </c>
      <c r="C388" s="188">
        <f>'Import élèves'!F386</f>
        <v>0</v>
      </c>
      <c r="D388" s="189">
        <f>'Import élèves'!H386</f>
        <v>0</v>
      </c>
      <c r="E388" s="189">
        <f>'Import élèves'!J386</f>
        <v>0</v>
      </c>
      <c r="F388" s="189">
        <f>'Import élèves'!K386</f>
        <v>0</v>
      </c>
      <c r="G388" s="190">
        <f>'Import élèves'!L386</f>
        <v>0</v>
      </c>
      <c r="H388" s="181">
        <v>385</v>
      </c>
      <c r="I388" s="193"/>
      <c r="J388" s="111"/>
      <c r="K388" s="112"/>
      <c r="L388" s="112"/>
      <c r="M388" s="113"/>
      <c r="N388" s="114"/>
      <c r="O388" s="115"/>
      <c r="P388" s="115"/>
      <c r="Q388" s="116"/>
      <c r="R388" s="315"/>
      <c r="S388" s="316"/>
      <c r="T388" s="316"/>
      <c r="U388" s="117"/>
      <c r="V388" s="118"/>
      <c r="W388" s="119"/>
      <c r="X388" s="119"/>
      <c r="Y388" s="120"/>
      <c r="Z388" s="317"/>
      <c r="AA388" s="318"/>
      <c r="AB388" s="318"/>
      <c r="AC388" s="121"/>
      <c r="AD388" s="122"/>
      <c r="AE388" s="123"/>
      <c r="AF388" s="123"/>
      <c r="AG388" s="124"/>
      <c r="AH388" s="125"/>
    </row>
    <row r="389" spans="2:34" x14ac:dyDescent="0.25">
      <c r="B389" s="177">
        <f>'Import élèves'!E387</f>
        <v>0</v>
      </c>
      <c r="C389" s="178">
        <f>'Import élèves'!F387</f>
        <v>0</v>
      </c>
      <c r="D389" s="179">
        <f>'Import élèves'!H387</f>
        <v>0</v>
      </c>
      <c r="E389" s="179">
        <f>'Import élèves'!J387</f>
        <v>0</v>
      </c>
      <c r="F389" s="179">
        <f>'Import élèves'!K387</f>
        <v>0</v>
      </c>
      <c r="G389" s="180">
        <f>'Import élèves'!L387</f>
        <v>0</v>
      </c>
      <c r="H389" s="166">
        <v>386</v>
      </c>
      <c r="I389" s="193"/>
      <c r="J389" s="82"/>
      <c r="K389" s="83"/>
      <c r="L389" s="83"/>
      <c r="M389" s="84"/>
      <c r="N389" s="85"/>
      <c r="O389" s="86"/>
      <c r="P389" s="86"/>
      <c r="Q389" s="87"/>
      <c r="R389" s="313"/>
      <c r="S389" s="314"/>
      <c r="T389" s="314"/>
      <c r="U389" s="88"/>
      <c r="V389" s="89"/>
      <c r="W389" s="90"/>
      <c r="X389" s="90"/>
      <c r="Y389" s="91"/>
      <c r="Z389" s="323"/>
      <c r="AA389" s="324"/>
      <c r="AB389" s="324"/>
      <c r="AC389" s="92"/>
      <c r="AD389" s="93"/>
      <c r="AE389" s="94"/>
      <c r="AF389" s="94"/>
      <c r="AG389" s="95"/>
      <c r="AH389" s="96"/>
    </row>
    <row r="390" spans="2:34" ht="15.75" thickBot="1" x14ac:dyDescent="0.3">
      <c r="B390" s="182">
        <f>'Import élèves'!E388</f>
        <v>0</v>
      </c>
      <c r="C390" s="183">
        <f>'Import élèves'!F388</f>
        <v>0</v>
      </c>
      <c r="D390" s="184">
        <f>'Import élèves'!H388</f>
        <v>0</v>
      </c>
      <c r="E390" s="184">
        <f>'Import élèves'!J388</f>
        <v>0</v>
      </c>
      <c r="F390" s="184">
        <f>'Import élèves'!K388</f>
        <v>0</v>
      </c>
      <c r="G390" s="185">
        <f>'Import élèves'!L388</f>
        <v>0</v>
      </c>
      <c r="H390" s="166">
        <v>387</v>
      </c>
      <c r="I390" s="193"/>
      <c r="J390" s="81"/>
      <c r="K390" s="97"/>
      <c r="L390" s="97"/>
      <c r="M390" s="98"/>
      <c r="N390" s="99"/>
      <c r="O390" s="100"/>
      <c r="P390" s="100"/>
      <c r="Q390" s="101"/>
      <c r="R390" s="309"/>
      <c r="S390" s="310"/>
      <c r="T390" s="310"/>
      <c r="U390" s="102"/>
      <c r="V390" s="103"/>
      <c r="W390" s="104"/>
      <c r="X390" s="104"/>
      <c r="Y390" s="105"/>
      <c r="Z390" s="311"/>
      <c r="AA390" s="312"/>
      <c r="AB390" s="312"/>
      <c r="AC390" s="106"/>
      <c r="AD390" s="107"/>
      <c r="AE390" s="108"/>
      <c r="AF390" s="108"/>
      <c r="AG390" s="109"/>
      <c r="AH390" s="110"/>
    </row>
    <row r="391" spans="2:34" x14ac:dyDescent="0.25">
      <c r="B391" s="182">
        <f>'Import élèves'!E389</f>
        <v>0</v>
      </c>
      <c r="C391" s="183">
        <f>'Import élèves'!F389</f>
        <v>0</v>
      </c>
      <c r="D391" s="184">
        <f>'Import élèves'!H389</f>
        <v>0</v>
      </c>
      <c r="E391" s="184">
        <f>'Import élèves'!J389</f>
        <v>0</v>
      </c>
      <c r="F391" s="184">
        <f>'Import élèves'!K389</f>
        <v>0</v>
      </c>
      <c r="G391" s="185">
        <f>'Import élèves'!L389</f>
        <v>0</v>
      </c>
      <c r="H391" s="181">
        <v>388</v>
      </c>
      <c r="I391" s="193"/>
      <c r="J391" s="81"/>
      <c r="K391" s="97"/>
      <c r="L391" s="97"/>
      <c r="M391" s="98"/>
      <c r="N391" s="99"/>
      <c r="O391" s="100"/>
      <c r="P391" s="100"/>
      <c r="Q391" s="101"/>
      <c r="R391" s="309"/>
      <c r="S391" s="310"/>
      <c r="T391" s="310"/>
      <c r="U391" s="102"/>
      <c r="V391" s="103"/>
      <c r="W391" s="104"/>
      <c r="X391" s="104"/>
      <c r="Y391" s="105"/>
      <c r="Z391" s="311"/>
      <c r="AA391" s="312"/>
      <c r="AB391" s="312"/>
      <c r="AC391" s="106"/>
      <c r="AD391" s="107"/>
      <c r="AE391" s="108"/>
      <c r="AF391" s="108"/>
      <c r="AG391" s="109"/>
      <c r="AH391" s="110"/>
    </row>
    <row r="392" spans="2:34" x14ac:dyDescent="0.25">
      <c r="B392" s="182">
        <f>'Import élèves'!E390</f>
        <v>0</v>
      </c>
      <c r="C392" s="183">
        <f>'Import élèves'!F390</f>
        <v>0</v>
      </c>
      <c r="D392" s="184">
        <f>'Import élèves'!H390</f>
        <v>0</v>
      </c>
      <c r="E392" s="184">
        <f>'Import élèves'!J390</f>
        <v>0</v>
      </c>
      <c r="F392" s="184">
        <f>'Import élèves'!K390</f>
        <v>0</v>
      </c>
      <c r="G392" s="185">
        <f>'Import élèves'!L390</f>
        <v>0</v>
      </c>
      <c r="H392" s="166">
        <v>389</v>
      </c>
      <c r="I392" s="193"/>
      <c r="J392" s="81"/>
      <c r="K392" s="97"/>
      <c r="L392" s="97"/>
      <c r="M392" s="98"/>
      <c r="N392" s="99"/>
      <c r="O392" s="100"/>
      <c r="P392" s="100"/>
      <c r="Q392" s="101"/>
      <c r="R392" s="309"/>
      <c r="S392" s="310"/>
      <c r="T392" s="310"/>
      <c r="U392" s="102"/>
      <c r="V392" s="103"/>
      <c r="W392" s="104"/>
      <c r="X392" s="104"/>
      <c r="Y392" s="105"/>
      <c r="Z392" s="311"/>
      <c r="AA392" s="312"/>
      <c r="AB392" s="312"/>
      <c r="AC392" s="106"/>
      <c r="AD392" s="107"/>
      <c r="AE392" s="108"/>
      <c r="AF392" s="108"/>
      <c r="AG392" s="109"/>
      <c r="AH392" s="110"/>
    </row>
    <row r="393" spans="2:34" ht="15.75" thickBot="1" x14ac:dyDescent="0.3">
      <c r="B393" s="187">
        <f>'Import élèves'!E391</f>
        <v>0</v>
      </c>
      <c r="C393" s="188">
        <f>'Import élèves'!F391</f>
        <v>0</v>
      </c>
      <c r="D393" s="189">
        <f>'Import élèves'!H391</f>
        <v>0</v>
      </c>
      <c r="E393" s="189">
        <f>'Import élèves'!J391</f>
        <v>0</v>
      </c>
      <c r="F393" s="189">
        <f>'Import élèves'!K391</f>
        <v>0</v>
      </c>
      <c r="G393" s="190">
        <f>'Import élèves'!L391</f>
        <v>0</v>
      </c>
      <c r="H393" s="166">
        <v>390</v>
      </c>
      <c r="I393" s="193"/>
      <c r="J393" s="111"/>
      <c r="K393" s="112"/>
      <c r="L393" s="112"/>
      <c r="M393" s="113"/>
      <c r="N393" s="114"/>
      <c r="O393" s="115"/>
      <c r="P393" s="115"/>
      <c r="Q393" s="116"/>
      <c r="R393" s="315"/>
      <c r="S393" s="316"/>
      <c r="T393" s="316"/>
      <c r="U393" s="117"/>
      <c r="V393" s="118"/>
      <c r="W393" s="119"/>
      <c r="X393" s="119"/>
      <c r="Y393" s="120"/>
      <c r="Z393" s="317"/>
      <c r="AA393" s="318"/>
      <c r="AB393" s="318"/>
      <c r="AC393" s="121"/>
      <c r="AD393" s="122"/>
      <c r="AE393" s="123"/>
      <c r="AF393" s="123"/>
      <c r="AG393" s="124"/>
      <c r="AH393" s="125"/>
    </row>
    <row r="394" spans="2:34" x14ac:dyDescent="0.25">
      <c r="B394" s="177">
        <f>'Import élèves'!E392</f>
        <v>0</v>
      </c>
      <c r="C394" s="178">
        <f>'Import élèves'!F392</f>
        <v>0</v>
      </c>
      <c r="D394" s="179">
        <f>'Import élèves'!H392</f>
        <v>0</v>
      </c>
      <c r="E394" s="179">
        <f>'Import élèves'!J392</f>
        <v>0</v>
      </c>
      <c r="F394" s="179">
        <f>'Import élèves'!K392</f>
        <v>0</v>
      </c>
      <c r="G394" s="180">
        <f>'Import élèves'!L392</f>
        <v>0</v>
      </c>
      <c r="H394" s="181">
        <v>391</v>
      </c>
      <c r="I394" s="193"/>
      <c r="J394" s="82"/>
      <c r="K394" s="83"/>
      <c r="L394" s="83"/>
      <c r="M394" s="84"/>
      <c r="N394" s="85"/>
      <c r="O394" s="86"/>
      <c r="P394" s="86"/>
      <c r="Q394" s="87"/>
      <c r="R394" s="313"/>
      <c r="S394" s="314"/>
      <c r="T394" s="314"/>
      <c r="U394" s="88"/>
      <c r="V394" s="89"/>
      <c r="W394" s="90"/>
      <c r="X394" s="90"/>
      <c r="Y394" s="91"/>
      <c r="Z394" s="323"/>
      <c r="AA394" s="324"/>
      <c r="AB394" s="324"/>
      <c r="AC394" s="92"/>
      <c r="AD394" s="93"/>
      <c r="AE394" s="94"/>
      <c r="AF394" s="94"/>
      <c r="AG394" s="95"/>
      <c r="AH394" s="96"/>
    </row>
    <row r="395" spans="2:34" x14ac:dyDescent="0.25">
      <c r="B395" s="182">
        <f>'Import élèves'!E393</f>
        <v>0</v>
      </c>
      <c r="C395" s="183">
        <f>'Import élèves'!F393</f>
        <v>0</v>
      </c>
      <c r="D395" s="184">
        <f>'Import élèves'!H393</f>
        <v>0</v>
      </c>
      <c r="E395" s="184">
        <f>'Import élèves'!J393</f>
        <v>0</v>
      </c>
      <c r="F395" s="184">
        <f>'Import élèves'!K393</f>
        <v>0</v>
      </c>
      <c r="G395" s="185">
        <f>'Import élèves'!L393</f>
        <v>0</v>
      </c>
      <c r="H395" s="166">
        <v>392</v>
      </c>
      <c r="I395" s="193"/>
      <c r="J395" s="81"/>
      <c r="K395" s="97"/>
      <c r="L395" s="97"/>
      <c r="M395" s="98"/>
      <c r="N395" s="99"/>
      <c r="O395" s="100"/>
      <c r="P395" s="100"/>
      <c r="Q395" s="101"/>
      <c r="R395" s="309"/>
      <c r="S395" s="310"/>
      <c r="T395" s="310"/>
      <c r="U395" s="102"/>
      <c r="V395" s="103"/>
      <c r="W395" s="104"/>
      <c r="X395" s="104"/>
      <c r="Y395" s="105"/>
      <c r="Z395" s="311"/>
      <c r="AA395" s="312"/>
      <c r="AB395" s="312"/>
      <c r="AC395" s="106"/>
      <c r="AD395" s="107"/>
      <c r="AE395" s="108"/>
      <c r="AF395" s="108"/>
      <c r="AG395" s="109"/>
      <c r="AH395" s="110"/>
    </row>
    <row r="396" spans="2:34" ht="15.75" thickBot="1" x14ac:dyDescent="0.3">
      <c r="B396" s="182">
        <f>'Import élèves'!E394</f>
        <v>0</v>
      </c>
      <c r="C396" s="183">
        <f>'Import élèves'!F394</f>
        <v>0</v>
      </c>
      <c r="D396" s="184">
        <f>'Import élèves'!H394</f>
        <v>0</v>
      </c>
      <c r="E396" s="184">
        <f>'Import élèves'!J394</f>
        <v>0</v>
      </c>
      <c r="F396" s="184">
        <f>'Import élèves'!K394</f>
        <v>0</v>
      </c>
      <c r="G396" s="185">
        <f>'Import élèves'!L394</f>
        <v>0</v>
      </c>
      <c r="H396" s="166">
        <v>393</v>
      </c>
      <c r="I396" s="193"/>
      <c r="J396" s="81"/>
      <c r="K396" s="97"/>
      <c r="L396" s="97"/>
      <c r="M396" s="98"/>
      <c r="N396" s="99"/>
      <c r="O396" s="100"/>
      <c r="P396" s="100"/>
      <c r="Q396" s="101"/>
      <c r="R396" s="309"/>
      <c r="S396" s="310"/>
      <c r="T396" s="310"/>
      <c r="U396" s="102"/>
      <c r="V396" s="103"/>
      <c r="W396" s="104"/>
      <c r="X396" s="104"/>
      <c r="Y396" s="105"/>
      <c r="Z396" s="311"/>
      <c r="AA396" s="312"/>
      <c r="AB396" s="312"/>
      <c r="AC396" s="106"/>
      <c r="AD396" s="107"/>
      <c r="AE396" s="108"/>
      <c r="AF396" s="108"/>
      <c r="AG396" s="109"/>
      <c r="AH396" s="110"/>
    </row>
    <row r="397" spans="2:34" x14ac:dyDescent="0.25">
      <c r="B397" s="182">
        <f>'Import élèves'!E395</f>
        <v>0</v>
      </c>
      <c r="C397" s="183">
        <f>'Import élèves'!F395</f>
        <v>0</v>
      </c>
      <c r="D397" s="184">
        <f>'Import élèves'!H395</f>
        <v>0</v>
      </c>
      <c r="E397" s="184">
        <f>'Import élèves'!J395</f>
        <v>0</v>
      </c>
      <c r="F397" s="184">
        <f>'Import élèves'!K395</f>
        <v>0</v>
      </c>
      <c r="G397" s="185">
        <f>'Import élèves'!L395</f>
        <v>0</v>
      </c>
      <c r="H397" s="181">
        <v>394</v>
      </c>
      <c r="I397" s="193"/>
      <c r="J397" s="81"/>
      <c r="K397" s="97"/>
      <c r="L397" s="97"/>
      <c r="M397" s="98"/>
      <c r="N397" s="99"/>
      <c r="O397" s="100"/>
      <c r="P397" s="100"/>
      <c r="Q397" s="101"/>
      <c r="R397" s="309"/>
      <c r="S397" s="310"/>
      <c r="T397" s="310"/>
      <c r="U397" s="102"/>
      <c r="V397" s="103"/>
      <c r="W397" s="104"/>
      <c r="X397" s="104"/>
      <c r="Y397" s="105"/>
      <c r="Z397" s="311"/>
      <c r="AA397" s="312"/>
      <c r="AB397" s="312"/>
      <c r="AC397" s="106"/>
      <c r="AD397" s="107"/>
      <c r="AE397" s="108"/>
      <c r="AF397" s="108"/>
      <c r="AG397" s="109"/>
      <c r="AH397" s="110"/>
    </row>
    <row r="398" spans="2:34" ht="15.75" thickBot="1" x14ac:dyDescent="0.3">
      <c r="B398" s="187">
        <f>'Import élèves'!E396</f>
        <v>0</v>
      </c>
      <c r="C398" s="188">
        <f>'Import élèves'!F396</f>
        <v>0</v>
      </c>
      <c r="D398" s="189">
        <f>'Import élèves'!H396</f>
        <v>0</v>
      </c>
      <c r="E398" s="189">
        <f>'Import élèves'!J396</f>
        <v>0</v>
      </c>
      <c r="F398" s="189">
        <f>'Import élèves'!K396</f>
        <v>0</v>
      </c>
      <c r="G398" s="190">
        <f>'Import élèves'!L396</f>
        <v>0</v>
      </c>
      <c r="H398" s="166">
        <v>395</v>
      </c>
      <c r="I398" s="193"/>
      <c r="J398" s="111"/>
      <c r="K398" s="112"/>
      <c r="L398" s="112"/>
      <c r="M398" s="113"/>
      <c r="N398" s="114"/>
      <c r="O398" s="115"/>
      <c r="P398" s="115"/>
      <c r="Q398" s="116"/>
      <c r="R398" s="315"/>
      <c r="S398" s="316"/>
      <c r="T398" s="316"/>
      <c r="U398" s="117"/>
      <c r="V398" s="118"/>
      <c r="W398" s="119"/>
      <c r="X398" s="119"/>
      <c r="Y398" s="120"/>
      <c r="Z398" s="317"/>
      <c r="AA398" s="318"/>
      <c r="AB398" s="318"/>
      <c r="AC398" s="121"/>
      <c r="AD398" s="122"/>
      <c r="AE398" s="123"/>
      <c r="AF398" s="123"/>
      <c r="AG398" s="124"/>
      <c r="AH398" s="125"/>
    </row>
    <row r="399" spans="2:34" ht="15.75" thickBot="1" x14ac:dyDescent="0.3">
      <c r="B399" s="177">
        <f>'Import élèves'!E397</f>
        <v>0</v>
      </c>
      <c r="C399" s="178">
        <f>'Import élèves'!F397</f>
        <v>0</v>
      </c>
      <c r="D399" s="179">
        <f>'Import élèves'!H397</f>
        <v>0</v>
      </c>
      <c r="E399" s="179">
        <f>'Import élèves'!J397</f>
        <v>0</v>
      </c>
      <c r="F399" s="179">
        <f>'Import élèves'!K397</f>
        <v>0</v>
      </c>
      <c r="G399" s="180">
        <f>'Import élèves'!L397</f>
        <v>0</v>
      </c>
      <c r="H399" s="166">
        <v>396</v>
      </c>
      <c r="I399" s="193"/>
      <c r="J399" s="82"/>
      <c r="K399" s="83"/>
      <c r="L399" s="83"/>
      <c r="M399" s="84"/>
      <c r="N399" s="85"/>
      <c r="O399" s="86"/>
      <c r="P399" s="86"/>
      <c r="Q399" s="87"/>
      <c r="R399" s="313"/>
      <c r="S399" s="314"/>
      <c r="T399" s="314"/>
      <c r="U399" s="88"/>
      <c r="V399" s="89"/>
      <c r="W399" s="90"/>
      <c r="X399" s="90"/>
      <c r="Y399" s="91"/>
      <c r="Z399" s="323"/>
      <c r="AA399" s="324"/>
      <c r="AB399" s="324"/>
      <c r="AC399" s="92"/>
      <c r="AD399" s="93"/>
      <c r="AE399" s="94"/>
      <c r="AF399" s="94"/>
      <c r="AG399" s="95"/>
      <c r="AH399" s="96"/>
    </row>
    <row r="400" spans="2:34" x14ac:dyDescent="0.25">
      <c r="B400" s="182">
        <f>'Import élèves'!E398</f>
        <v>0</v>
      </c>
      <c r="C400" s="183">
        <f>'Import élèves'!F398</f>
        <v>0</v>
      </c>
      <c r="D400" s="184">
        <f>'Import élèves'!H398</f>
        <v>0</v>
      </c>
      <c r="E400" s="184">
        <f>'Import élèves'!J398</f>
        <v>0</v>
      </c>
      <c r="F400" s="184">
        <f>'Import élèves'!K398</f>
        <v>0</v>
      </c>
      <c r="G400" s="185">
        <f>'Import élèves'!L398</f>
        <v>0</v>
      </c>
      <c r="H400" s="181">
        <v>397</v>
      </c>
      <c r="I400" s="193"/>
      <c r="J400" s="81"/>
      <c r="K400" s="97"/>
      <c r="L400" s="97"/>
      <c r="M400" s="98"/>
      <c r="N400" s="99"/>
      <c r="O400" s="100"/>
      <c r="P400" s="100"/>
      <c r="Q400" s="101"/>
      <c r="R400" s="309"/>
      <c r="S400" s="310"/>
      <c r="T400" s="310"/>
      <c r="U400" s="102"/>
      <c r="V400" s="103"/>
      <c r="W400" s="104"/>
      <c r="X400" s="104"/>
      <c r="Y400" s="105"/>
      <c r="Z400" s="311"/>
      <c r="AA400" s="312"/>
      <c r="AB400" s="312"/>
      <c r="AC400" s="106"/>
      <c r="AD400" s="107"/>
      <c r="AE400" s="108"/>
      <c r="AF400" s="108"/>
      <c r="AG400" s="109"/>
      <c r="AH400" s="110"/>
    </row>
    <row r="401" spans="2:34" x14ac:dyDescent="0.25">
      <c r="B401" s="182">
        <f>'Import élèves'!E399</f>
        <v>0</v>
      </c>
      <c r="C401" s="183">
        <f>'Import élèves'!F399</f>
        <v>0</v>
      </c>
      <c r="D401" s="184">
        <f>'Import élèves'!H399</f>
        <v>0</v>
      </c>
      <c r="E401" s="184">
        <f>'Import élèves'!J399</f>
        <v>0</v>
      </c>
      <c r="F401" s="184">
        <f>'Import élèves'!K399</f>
        <v>0</v>
      </c>
      <c r="G401" s="185">
        <f>'Import élèves'!L399</f>
        <v>0</v>
      </c>
      <c r="H401" s="166">
        <v>398</v>
      </c>
      <c r="I401" s="193"/>
      <c r="J401" s="81"/>
      <c r="K401" s="97"/>
      <c r="L401" s="97"/>
      <c r="M401" s="98"/>
      <c r="N401" s="99"/>
      <c r="O401" s="100"/>
      <c r="P401" s="100"/>
      <c r="Q401" s="101"/>
      <c r="R401" s="309"/>
      <c r="S401" s="310"/>
      <c r="T401" s="310"/>
      <c r="U401" s="102"/>
      <c r="V401" s="103"/>
      <c r="W401" s="104"/>
      <c r="X401" s="104"/>
      <c r="Y401" s="105"/>
      <c r="Z401" s="311"/>
      <c r="AA401" s="312"/>
      <c r="AB401" s="312"/>
      <c r="AC401" s="106"/>
      <c r="AD401" s="107"/>
      <c r="AE401" s="108"/>
      <c r="AF401" s="108"/>
      <c r="AG401" s="109"/>
      <c r="AH401" s="110"/>
    </row>
    <row r="402" spans="2:34" ht="15.75" thickBot="1" x14ac:dyDescent="0.3">
      <c r="B402" s="182">
        <f>'Import élèves'!E400</f>
        <v>0</v>
      </c>
      <c r="C402" s="183">
        <f>'Import élèves'!F400</f>
        <v>0</v>
      </c>
      <c r="D402" s="184">
        <f>'Import élèves'!H400</f>
        <v>0</v>
      </c>
      <c r="E402" s="184">
        <f>'Import élèves'!J400</f>
        <v>0</v>
      </c>
      <c r="F402" s="184">
        <f>'Import élèves'!K400</f>
        <v>0</v>
      </c>
      <c r="G402" s="185">
        <f>'Import élèves'!L400</f>
        <v>0</v>
      </c>
      <c r="H402" s="166">
        <v>399</v>
      </c>
      <c r="I402" s="193"/>
      <c r="J402" s="81"/>
      <c r="K402" s="97"/>
      <c r="L402" s="97"/>
      <c r="M402" s="98"/>
      <c r="N402" s="99"/>
      <c r="O402" s="100"/>
      <c r="P402" s="100"/>
      <c r="Q402" s="101"/>
      <c r="R402" s="309"/>
      <c r="S402" s="310"/>
      <c r="T402" s="310"/>
      <c r="U402" s="102"/>
      <c r="V402" s="103"/>
      <c r="W402" s="104"/>
      <c r="X402" s="104"/>
      <c r="Y402" s="105"/>
      <c r="Z402" s="311"/>
      <c r="AA402" s="312"/>
      <c r="AB402" s="312"/>
      <c r="AC402" s="106"/>
      <c r="AD402" s="107"/>
      <c r="AE402" s="108"/>
      <c r="AF402" s="108"/>
      <c r="AG402" s="109"/>
      <c r="AH402" s="110"/>
    </row>
    <row r="403" spans="2:34" ht="15.75" thickBot="1" x14ac:dyDescent="0.3">
      <c r="B403" s="187">
        <f>'Import élèves'!E401</f>
        <v>0</v>
      </c>
      <c r="C403" s="188">
        <f>'Import élèves'!F401</f>
        <v>0</v>
      </c>
      <c r="D403" s="189">
        <f>'Import élèves'!H401</f>
        <v>0</v>
      </c>
      <c r="E403" s="189">
        <f>'Import élèves'!J401</f>
        <v>0</v>
      </c>
      <c r="F403" s="189">
        <f>'Import élèves'!K401</f>
        <v>0</v>
      </c>
      <c r="G403" s="190">
        <f>'Import élèves'!L401</f>
        <v>0</v>
      </c>
      <c r="H403" s="181">
        <v>400</v>
      </c>
      <c r="J403" s="111"/>
      <c r="K403" s="112"/>
      <c r="L403" s="112"/>
      <c r="M403" s="113"/>
      <c r="N403" s="114"/>
      <c r="O403" s="115"/>
      <c r="P403" s="115"/>
      <c r="Q403" s="116"/>
      <c r="R403" s="315"/>
      <c r="S403" s="316"/>
      <c r="T403" s="316"/>
      <c r="U403" s="117"/>
      <c r="V403" s="118"/>
      <c r="W403" s="119"/>
      <c r="X403" s="119"/>
      <c r="Y403" s="120"/>
      <c r="Z403" s="317"/>
      <c r="AA403" s="318"/>
      <c r="AB403" s="318"/>
      <c r="AC403" s="121"/>
      <c r="AD403" s="122"/>
      <c r="AE403" s="123"/>
      <c r="AF403" s="123"/>
      <c r="AG403" s="124"/>
      <c r="AH403" s="125"/>
    </row>
    <row r="404" spans="2:34" x14ac:dyDescent="0.25">
      <c r="D404" s="166"/>
      <c r="E404" s="166"/>
      <c r="F404" s="166"/>
      <c r="G404" s="166"/>
    </row>
    <row r="405" spans="2:34" x14ac:dyDescent="0.25">
      <c r="D405" s="166"/>
      <c r="E405" s="166"/>
      <c r="F405" s="166"/>
      <c r="G405" s="166"/>
    </row>
    <row r="406" spans="2:34" x14ac:dyDescent="0.25">
      <c r="D406" s="166"/>
      <c r="E406" s="166"/>
      <c r="F406" s="166"/>
      <c r="G406" s="166"/>
    </row>
    <row r="407" spans="2:34" x14ac:dyDescent="0.25">
      <c r="D407" s="166"/>
      <c r="E407" s="166"/>
      <c r="F407" s="166"/>
      <c r="G407" s="166"/>
    </row>
    <row r="408" spans="2:34" x14ac:dyDescent="0.25">
      <c r="D408" s="166"/>
      <c r="E408" s="166"/>
      <c r="F408" s="166"/>
      <c r="G408" s="166"/>
    </row>
  </sheetData>
  <sheetProtection algorithmName="SHA-512" hashValue="tD9FgoyxhEmGP+RP6je9JgH+0kNUQCkggMn2Qq7snJAKcCiYCN81+WsVW4cJjubSrE5IsmCrvS7pCJJ//pdRQw==" saltValue="lNej/5ZPm+nVX472GFQsPA==" spinCount="100000" sheet="1" selectLockedCells="1" autoFilter="0"/>
  <mergeCells count="806">
    <mergeCell ref="Z403:AB403"/>
    <mergeCell ref="R403:T403"/>
    <mergeCell ref="Z4:AB4"/>
    <mergeCell ref="Z5:AB5"/>
    <mergeCell ref="Z6:AB6"/>
    <mergeCell ref="Z7:AB7"/>
    <mergeCell ref="Z8:AB8"/>
    <mergeCell ref="Z9:AB9"/>
    <mergeCell ref="Z10:AB10"/>
    <mergeCell ref="R401:T401"/>
    <mergeCell ref="R402:T402"/>
    <mergeCell ref="Z401:AB401"/>
    <mergeCell ref="Z402:AB402"/>
    <mergeCell ref="R399:T399"/>
    <mergeCell ref="R400:T400"/>
    <mergeCell ref="Z399:AB399"/>
    <mergeCell ref="Z400:AB400"/>
    <mergeCell ref="R397:T397"/>
    <mergeCell ref="R398:T398"/>
    <mergeCell ref="Z397:AB397"/>
    <mergeCell ref="Z398:AB398"/>
    <mergeCell ref="R395:T395"/>
    <mergeCell ref="R396:T396"/>
    <mergeCell ref="Z395:AB395"/>
    <mergeCell ref="Z396:AB396"/>
    <mergeCell ref="R393:T393"/>
    <mergeCell ref="R394:T394"/>
    <mergeCell ref="Z393:AB393"/>
    <mergeCell ref="Z394:AB394"/>
    <mergeCell ref="R391:T391"/>
    <mergeCell ref="R392:T392"/>
    <mergeCell ref="Z391:AB391"/>
    <mergeCell ref="Z392:AB392"/>
    <mergeCell ref="R389:T389"/>
    <mergeCell ref="R390:T390"/>
    <mergeCell ref="Z389:AB389"/>
    <mergeCell ref="Z390:AB390"/>
    <mergeCell ref="R387:T387"/>
    <mergeCell ref="R388:T388"/>
    <mergeCell ref="Z387:AB387"/>
    <mergeCell ref="Z388:AB388"/>
    <mergeCell ref="R385:T385"/>
    <mergeCell ref="R386:T386"/>
    <mergeCell ref="Z385:AB385"/>
    <mergeCell ref="Z386:AB386"/>
    <mergeCell ref="R383:T383"/>
    <mergeCell ref="R384:T384"/>
    <mergeCell ref="Z383:AB383"/>
    <mergeCell ref="Z384:AB384"/>
    <mergeCell ref="R381:T381"/>
    <mergeCell ref="R382:T382"/>
    <mergeCell ref="Z381:AB381"/>
    <mergeCell ref="Z382:AB382"/>
    <mergeCell ref="R379:T379"/>
    <mergeCell ref="R380:T380"/>
    <mergeCell ref="Z379:AB379"/>
    <mergeCell ref="Z380:AB380"/>
    <mergeCell ref="R377:T377"/>
    <mergeCell ref="R378:T378"/>
    <mergeCell ref="Z377:AB377"/>
    <mergeCell ref="Z378:AB378"/>
    <mergeCell ref="R375:T375"/>
    <mergeCell ref="R376:T376"/>
    <mergeCell ref="Z375:AB375"/>
    <mergeCell ref="Z376:AB376"/>
    <mergeCell ref="R373:T373"/>
    <mergeCell ref="R374:T374"/>
    <mergeCell ref="Z373:AB373"/>
    <mergeCell ref="Z374:AB374"/>
    <mergeCell ref="R371:T371"/>
    <mergeCell ref="R372:T372"/>
    <mergeCell ref="Z371:AB371"/>
    <mergeCell ref="Z372:AB372"/>
    <mergeCell ref="R369:T369"/>
    <mergeCell ref="R370:T370"/>
    <mergeCell ref="Z369:AB369"/>
    <mergeCell ref="Z370:AB370"/>
    <mergeCell ref="R367:T367"/>
    <mergeCell ref="R368:T368"/>
    <mergeCell ref="Z367:AB367"/>
    <mergeCell ref="Z368:AB368"/>
    <mergeCell ref="R365:T365"/>
    <mergeCell ref="R366:T366"/>
    <mergeCell ref="Z365:AB365"/>
    <mergeCell ref="Z366:AB366"/>
    <mergeCell ref="R363:T363"/>
    <mergeCell ref="R364:T364"/>
    <mergeCell ref="Z363:AB363"/>
    <mergeCell ref="Z364:AB364"/>
    <mergeCell ref="R361:T361"/>
    <mergeCell ref="R362:T362"/>
    <mergeCell ref="Z361:AB361"/>
    <mergeCell ref="Z362:AB362"/>
    <mergeCell ref="R359:T359"/>
    <mergeCell ref="R360:T360"/>
    <mergeCell ref="Z359:AB359"/>
    <mergeCell ref="Z360:AB360"/>
    <mergeCell ref="R357:T357"/>
    <mergeCell ref="R358:T358"/>
    <mergeCell ref="Z357:AB357"/>
    <mergeCell ref="Z358:AB358"/>
    <mergeCell ref="R355:T355"/>
    <mergeCell ref="R356:T356"/>
    <mergeCell ref="Z355:AB355"/>
    <mergeCell ref="Z356:AB356"/>
    <mergeCell ref="R353:T353"/>
    <mergeCell ref="R354:T354"/>
    <mergeCell ref="Z353:AB353"/>
    <mergeCell ref="Z354:AB354"/>
    <mergeCell ref="R351:T351"/>
    <mergeCell ref="R352:T352"/>
    <mergeCell ref="Z351:AB351"/>
    <mergeCell ref="Z352:AB352"/>
    <mergeCell ref="R349:T349"/>
    <mergeCell ref="R350:T350"/>
    <mergeCell ref="Z349:AB349"/>
    <mergeCell ref="Z350:AB350"/>
    <mergeCell ref="R347:T347"/>
    <mergeCell ref="R348:T348"/>
    <mergeCell ref="Z347:AB347"/>
    <mergeCell ref="Z348:AB348"/>
    <mergeCell ref="R345:T345"/>
    <mergeCell ref="R346:T346"/>
    <mergeCell ref="Z345:AB345"/>
    <mergeCell ref="Z346:AB346"/>
    <mergeCell ref="R343:T343"/>
    <mergeCell ref="R344:T344"/>
    <mergeCell ref="Z343:AB343"/>
    <mergeCell ref="Z344:AB344"/>
    <mergeCell ref="R341:T341"/>
    <mergeCell ref="R342:T342"/>
    <mergeCell ref="Z341:AB341"/>
    <mergeCell ref="Z342:AB342"/>
    <mergeCell ref="R339:T339"/>
    <mergeCell ref="R340:T340"/>
    <mergeCell ref="Z339:AB339"/>
    <mergeCell ref="Z340:AB340"/>
    <mergeCell ref="R337:T337"/>
    <mergeCell ref="R338:T338"/>
    <mergeCell ref="Z337:AB337"/>
    <mergeCell ref="Z338:AB338"/>
    <mergeCell ref="R335:T335"/>
    <mergeCell ref="R336:T336"/>
    <mergeCell ref="Z335:AB335"/>
    <mergeCell ref="Z336:AB336"/>
    <mergeCell ref="R333:T333"/>
    <mergeCell ref="R334:T334"/>
    <mergeCell ref="Z333:AB333"/>
    <mergeCell ref="Z334:AB334"/>
    <mergeCell ref="R331:T331"/>
    <mergeCell ref="R332:T332"/>
    <mergeCell ref="Z331:AB331"/>
    <mergeCell ref="Z332:AB332"/>
    <mergeCell ref="R329:T329"/>
    <mergeCell ref="R330:T330"/>
    <mergeCell ref="Z329:AB329"/>
    <mergeCell ref="Z330:AB330"/>
    <mergeCell ref="R327:T327"/>
    <mergeCell ref="R328:T328"/>
    <mergeCell ref="Z327:AB327"/>
    <mergeCell ref="Z328:AB328"/>
    <mergeCell ref="R325:T325"/>
    <mergeCell ref="R326:T326"/>
    <mergeCell ref="Z325:AB325"/>
    <mergeCell ref="Z326:AB326"/>
    <mergeCell ref="R323:T323"/>
    <mergeCell ref="R324:T324"/>
    <mergeCell ref="Z323:AB323"/>
    <mergeCell ref="Z324:AB324"/>
    <mergeCell ref="R321:T321"/>
    <mergeCell ref="R322:T322"/>
    <mergeCell ref="Z321:AB321"/>
    <mergeCell ref="Z322:AB322"/>
    <mergeCell ref="R319:T319"/>
    <mergeCell ref="R320:T320"/>
    <mergeCell ref="Z319:AB319"/>
    <mergeCell ref="Z320:AB320"/>
    <mergeCell ref="R317:T317"/>
    <mergeCell ref="R318:T318"/>
    <mergeCell ref="Z317:AB317"/>
    <mergeCell ref="Z318:AB318"/>
    <mergeCell ref="R315:T315"/>
    <mergeCell ref="R316:T316"/>
    <mergeCell ref="Z315:AB315"/>
    <mergeCell ref="Z316:AB316"/>
    <mergeCell ref="R313:T313"/>
    <mergeCell ref="R314:T314"/>
    <mergeCell ref="Z313:AB313"/>
    <mergeCell ref="Z314:AB314"/>
    <mergeCell ref="R311:T311"/>
    <mergeCell ref="R312:T312"/>
    <mergeCell ref="Z311:AB311"/>
    <mergeCell ref="Z312:AB312"/>
    <mergeCell ref="R309:T309"/>
    <mergeCell ref="R310:T310"/>
    <mergeCell ref="Z309:AB309"/>
    <mergeCell ref="Z310:AB310"/>
    <mergeCell ref="R307:T307"/>
    <mergeCell ref="R308:T308"/>
    <mergeCell ref="Z307:AB307"/>
    <mergeCell ref="Z308:AB308"/>
    <mergeCell ref="R305:T305"/>
    <mergeCell ref="R306:T306"/>
    <mergeCell ref="Z305:AB305"/>
    <mergeCell ref="Z306:AB306"/>
    <mergeCell ref="R303:T303"/>
    <mergeCell ref="R304:T304"/>
    <mergeCell ref="Z303:AB303"/>
    <mergeCell ref="Z304:AB304"/>
    <mergeCell ref="R301:T301"/>
    <mergeCell ref="R302:T302"/>
    <mergeCell ref="Z301:AB301"/>
    <mergeCell ref="Z302:AB302"/>
    <mergeCell ref="R299:T299"/>
    <mergeCell ref="R300:T300"/>
    <mergeCell ref="Z299:AB299"/>
    <mergeCell ref="Z300:AB300"/>
    <mergeCell ref="R297:T297"/>
    <mergeCell ref="R298:T298"/>
    <mergeCell ref="Z297:AB297"/>
    <mergeCell ref="Z298:AB298"/>
    <mergeCell ref="R295:T295"/>
    <mergeCell ref="R296:T296"/>
    <mergeCell ref="Z295:AB295"/>
    <mergeCell ref="Z296:AB296"/>
    <mergeCell ref="R293:T293"/>
    <mergeCell ref="R294:T294"/>
    <mergeCell ref="Z293:AB293"/>
    <mergeCell ref="Z294:AB294"/>
    <mergeCell ref="R291:T291"/>
    <mergeCell ref="R292:T292"/>
    <mergeCell ref="Z291:AB291"/>
    <mergeCell ref="Z292:AB292"/>
    <mergeCell ref="R289:T289"/>
    <mergeCell ref="R290:T290"/>
    <mergeCell ref="Z289:AB289"/>
    <mergeCell ref="Z290:AB290"/>
    <mergeCell ref="R287:T287"/>
    <mergeCell ref="R288:T288"/>
    <mergeCell ref="Z287:AB287"/>
    <mergeCell ref="Z288:AB288"/>
    <mergeCell ref="R285:T285"/>
    <mergeCell ref="R286:T286"/>
    <mergeCell ref="Z285:AB285"/>
    <mergeCell ref="Z286:AB286"/>
    <mergeCell ref="R283:T283"/>
    <mergeCell ref="R284:T284"/>
    <mergeCell ref="Z283:AB283"/>
    <mergeCell ref="Z284:AB284"/>
    <mergeCell ref="R281:T281"/>
    <mergeCell ref="R282:T282"/>
    <mergeCell ref="Z281:AB281"/>
    <mergeCell ref="Z282:AB282"/>
    <mergeCell ref="R279:T279"/>
    <mergeCell ref="R280:T280"/>
    <mergeCell ref="Z279:AB279"/>
    <mergeCell ref="Z280:AB280"/>
    <mergeCell ref="R277:T277"/>
    <mergeCell ref="R278:T278"/>
    <mergeCell ref="Z277:AB277"/>
    <mergeCell ref="Z278:AB278"/>
    <mergeCell ref="R275:T275"/>
    <mergeCell ref="R276:T276"/>
    <mergeCell ref="Z275:AB275"/>
    <mergeCell ref="Z276:AB276"/>
    <mergeCell ref="R273:T273"/>
    <mergeCell ref="R274:T274"/>
    <mergeCell ref="Z273:AB273"/>
    <mergeCell ref="Z274:AB274"/>
    <mergeCell ref="R271:T271"/>
    <mergeCell ref="R272:T272"/>
    <mergeCell ref="Z271:AB271"/>
    <mergeCell ref="Z272:AB272"/>
    <mergeCell ref="R269:T269"/>
    <mergeCell ref="R270:T270"/>
    <mergeCell ref="Z269:AB269"/>
    <mergeCell ref="Z270:AB270"/>
    <mergeCell ref="R267:T267"/>
    <mergeCell ref="R268:T268"/>
    <mergeCell ref="Z267:AB267"/>
    <mergeCell ref="Z268:AB268"/>
    <mergeCell ref="R265:T265"/>
    <mergeCell ref="R266:T266"/>
    <mergeCell ref="Z265:AB265"/>
    <mergeCell ref="Z266:AB266"/>
    <mergeCell ref="R263:T263"/>
    <mergeCell ref="R264:T264"/>
    <mergeCell ref="Z263:AB263"/>
    <mergeCell ref="Z264:AB264"/>
    <mergeCell ref="R261:T261"/>
    <mergeCell ref="R262:T262"/>
    <mergeCell ref="Z261:AB261"/>
    <mergeCell ref="Z262:AB262"/>
    <mergeCell ref="R259:T259"/>
    <mergeCell ref="R260:T260"/>
    <mergeCell ref="Z259:AB259"/>
    <mergeCell ref="Z260:AB260"/>
    <mergeCell ref="R257:T257"/>
    <mergeCell ref="R258:T258"/>
    <mergeCell ref="Z257:AB257"/>
    <mergeCell ref="Z258:AB258"/>
    <mergeCell ref="R255:T255"/>
    <mergeCell ref="R256:T256"/>
    <mergeCell ref="Z255:AB255"/>
    <mergeCell ref="Z256:AB256"/>
    <mergeCell ref="R253:T253"/>
    <mergeCell ref="R254:T254"/>
    <mergeCell ref="Z253:AB253"/>
    <mergeCell ref="Z254:AB254"/>
    <mergeCell ref="R251:T251"/>
    <mergeCell ref="R252:T252"/>
    <mergeCell ref="Z251:AB251"/>
    <mergeCell ref="Z252:AB252"/>
    <mergeCell ref="R249:T249"/>
    <mergeCell ref="R250:T250"/>
    <mergeCell ref="Z249:AB249"/>
    <mergeCell ref="Z250:AB250"/>
    <mergeCell ref="R247:T247"/>
    <mergeCell ref="R248:T248"/>
    <mergeCell ref="Z247:AB247"/>
    <mergeCell ref="Z248:AB248"/>
    <mergeCell ref="R245:T245"/>
    <mergeCell ref="R246:T246"/>
    <mergeCell ref="Z245:AB245"/>
    <mergeCell ref="Z246:AB246"/>
    <mergeCell ref="R243:T243"/>
    <mergeCell ref="R244:T244"/>
    <mergeCell ref="Z243:AB243"/>
    <mergeCell ref="Z244:AB244"/>
    <mergeCell ref="R241:T241"/>
    <mergeCell ref="R242:T242"/>
    <mergeCell ref="Z241:AB241"/>
    <mergeCell ref="Z242:AB242"/>
    <mergeCell ref="R239:T239"/>
    <mergeCell ref="R240:T240"/>
    <mergeCell ref="Z239:AB239"/>
    <mergeCell ref="Z240:AB240"/>
    <mergeCell ref="R237:T237"/>
    <mergeCell ref="R238:T238"/>
    <mergeCell ref="Z237:AB237"/>
    <mergeCell ref="Z238:AB238"/>
    <mergeCell ref="R235:T235"/>
    <mergeCell ref="R236:T236"/>
    <mergeCell ref="Z235:AB235"/>
    <mergeCell ref="Z236:AB236"/>
    <mergeCell ref="R233:T233"/>
    <mergeCell ref="R234:T234"/>
    <mergeCell ref="Z233:AB233"/>
    <mergeCell ref="Z234:AB234"/>
    <mergeCell ref="R231:T231"/>
    <mergeCell ref="R232:T232"/>
    <mergeCell ref="Z231:AB231"/>
    <mergeCell ref="Z232:AB232"/>
    <mergeCell ref="R229:T229"/>
    <mergeCell ref="R230:T230"/>
    <mergeCell ref="Z229:AB229"/>
    <mergeCell ref="Z230:AB230"/>
    <mergeCell ref="R227:T227"/>
    <mergeCell ref="R228:T228"/>
    <mergeCell ref="Z227:AB227"/>
    <mergeCell ref="Z228:AB228"/>
    <mergeCell ref="R225:T225"/>
    <mergeCell ref="R226:T226"/>
    <mergeCell ref="Z225:AB225"/>
    <mergeCell ref="Z226:AB226"/>
    <mergeCell ref="R223:T223"/>
    <mergeCell ref="R224:T224"/>
    <mergeCell ref="Z223:AB223"/>
    <mergeCell ref="Z224:AB224"/>
    <mergeCell ref="R221:T221"/>
    <mergeCell ref="R222:T222"/>
    <mergeCell ref="Z221:AB221"/>
    <mergeCell ref="Z222:AB222"/>
    <mergeCell ref="R219:T219"/>
    <mergeCell ref="R220:T220"/>
    <mergeCell ref="Z219:AB219"/>
    <mergeCell ref="Z220:AB220"/>
    <mergeCell ref="R217:T217"/>
    <mergeCell ref="R218:T218"/>
    <mergeCell ref="Z217:AB217"/>
    <mergeCell ref="Z218:AB218"/>
    <mergeCell ref="R215:T215"/>
    <mergeCell ref="R216:T216"/>
    <mergeCell ref="Z215:AB215"/>
    <mergeCell ref="Z216:AB216"/>
    <mergeCell ref="R213:T213"/>
    <mergeCell ref="R214:T214"/>
    <mergeCell ref="Z213:AB213"/>
    <mergeCell ref="Z214:AB214"/>
    <mergeCell ref="R211:T211"/>
    <mergeCell ref="R212:T212"/>
    <mergeCell ref="Z211:AB211"/>
    <mergeCell ref="Z212:AB212"/>
    <mergeCell ref="R209:T209"/>
    <mergeCell ref="R210:T210"/>
    <mergeCell ref="Z209:AB209"/>
    <mergeCell ref="Z210:AB210"/>
    <mergeCell ref="R207:T207"/>
    <mergeCell ref="R208:T208"/>
    <mergeCell ref="Z207:AB207"/>
    <mergeCell ref="Z208:AB208"/>
    <mergeCell ref="R205:T205"/>
    <mergeCell ref="R206:T206"/>
    <mergeCell ref="Z205:AB205"/>
    <mergeCell ref="Z206:AB206"/>
    <mergeCell ref="R203:T203"/>
    <mergeCell ref="R204:T204"/>
    <mergeCell ref="Z203:AB203"/>
    <mergeCell ref="Z204:AB204"/>
    <mergeCell ref="R201:T201"/>
    <mergeCell ref="R202:T202"/>
    <mergeCell ref="Z201:AB201"/>
    <mergeCell ref="Z202:AB202"/>
    <mergeCell ref="R199:T199"/>
    <mergeCell ref="R200:T200"/>
    <mergeCell ref="Z199:AB199"/>
    <mergeCell ref="Z200:AB200"/>
    <mergeCell ref="R197:T197"/>
    <mergeCell ref="R198:T198"/>
    <mergeCell ref="Z197:AB197"/>
    <mergeCell ref="Z198:AB198"/>
    <mergeCell ref="R195:T195"/>
    <mergeCell ref="R196:T196"/>
    <mergeCell ref="Z195:AB195"/>
    <mergeCell ref="Z196:AB196"/>
    <mergeCell ref="R193:T193"/>
    <mergeCell ref="R194:T194"/>
    <mergeCell ref="Z193:AB193"/>
    <mergeCell ref="Z194:AB194"/>
    <mergeCell ref="R191:T191"/>
    <mergeCell ref="R192:T192"/>
    <mergeCell ref="Z191:AB191"/>
    <mergeCell ref="Z192:AB192"/>
    <mergeCell ref="R189:T189"/>
    <mergeCell ref="R190:T190"/>
    <mergeCell ref="Z189:AB189"/>
    <mergeCell ref="Z190:AB190"/>
    <mergeCell ref="R187:T187"/>
    <mergeCell ref="R188:T188"/>
    <mergeCell ref="Z187:AB187"/>
    <mergeCell ref="Z188:AB188"/>
    <mergeCell ref="R185:T185"/>
    <mergeCell ref="R186:T186"/>
    <mergeCell ref="Z185:AB185"/>
    <mergeCell ref="Z186:AB186"/>
    <mergeCell ref="R183:T183"/>
    <mergeCell ref="R184:T184"/>
    <mergeCell ref="Z183:AB183"/>
    <mergeCell ref="Z184:AB184"/>
    <mergeCell ref="R181:T181"/>
    <mergeCell ref="R182:T182"/>
    <mergeCell ref="Z181:AB181"/>
    <mergeCell ref="Z182:AB182"/>
    <mergeCell ref="R179:T179"/>
    <mergeCell ref="R180:T180"/>
    <mergeCell ref="Z179:AB179"/>
    <mergeCell ref="Z180:AB180"/>
    <mergeCell ref="R177:T177"/>
    <mergeCell ref="R178:T178"/>
    <mergeCell ref="Z177:AB177"/>
    <mergeCell ref="Z178:AB178"/>
    <mergeCell ref="R175:T175"/>
    <mergeCell ref="R176:T176"/>
    <mergeCell ref="Z175:AB175"/>
    <mergeCell ref="Z176:AB176"/>
    <mergeCell ref="R173:T173"/>
    <mergeCell ref="R174:T174"/>
    <mergeCell ref="Z173:AB173"/>
    <mergeCell ref="Z174:AB174"/>
    <mergeCell ref="R171:T171"/>
    <mergeCell ref="R172:T172"/>
    <mergeCell ref="Z171:AB171"/>
    <mergeCell ref="Z172:AB172"/>
    <mergeCell ref="R169:T169"/>
    <mergeCell ref="R170:T170"/>
    <mergeCell ref="Z169:AB169"/>
    <mergeCell ref="Z170:AB170"/>
    <mergeCell ref="R167:T167"/>
    <mergeCell ref="R168:T168"/>
    <mergeCell ref="Z167:AB167"/>
    <mergeCell ref="Z168:AB168"/>
    <mergeCell ref="R165:T165"/>
    <mergeCell ref="R166:T166"/>
    <mergeCell ref="Z165:AB165"/>
    <mergeCell ref="Z166:AB166"/>
    <mergeCell ref="R163:T163"/>
    <mergeCell ref="R164:T164"/>
    <mergeCell ref="Z163:AB163"/>
    <mergeCell ref="Z164:AB164"/>
    <mergeCell ref="R161:T161"/>
    <mergeCell ref="R162:T162"/>
    <mergeCell ref="Z161:AB161"/>
    <mergeCell ref="Z162:AB162"/>
    <mergeCell ref="R159:T159"/>
    <mergeCell ref="R160:T160"/>
    <mergeCell ref="Z159:AB159"/>
    <mergeCell ref="Z160:AB160"/>
    <mergeCell ref="R157:T157"/>
    <mergeCell ref="R158:T158"/>
    <mergeCell ref="Z157:AB157"/>
    <mergeCell ref="Z158:AB158"/>
    <mergeCell ref="R155:T155"/>
    <mergeCell ref="R156:T156"/>
    <mergeCell ref="Z155:AB155"/>
    <mergeCell ref="Z156:AB156"/>
    <mergeCell ref="R153:T153"/>
    <mergeCell ref="R154:T154"/>
    <mergeCell ref="Z153:AB153"/>
    <mergeCell ref="Z154:AB154"/>
    <mergeCell ref="R151:T151"/>
    <mergeCell ref="R152:T152"/>
    <mergeCell ref="Z151:AB151"/>
    <mergeCell ref="Z152:AB152"/>
    <mergeCell ref="R149:T149"/>
    <mergeCell ref="R150:T150"/>
    <mergeCell ref="Z149:AB149"/>
    <mergeCell ref="Z150:AB150"/>
    <mergeCell ref="R147:T147"/>
    <mergeCell ref="R148:T148"/>
    <mergeCell ref="Z147:AB147"/>
    <mergeCell ref="Z148:AB148"/>
    <mergeCell ref="R145:T145"/>
    <mergeCell ref="R146:T146"/>
    <mergeCell ref="Z145:AB145"/>
    <mergeCell ref="Z146:AB146"/>
    <mergeCell ref="R143:T143"/>
    <mergeCell ref="R144:T144"/>
    <mergeCell ref="Z143:AB143"/>
    <mergeCell ref="Z144:AB144"/>
    <mergeCell ref="R141:T141"/>
    <mergeCell ref="R142:T142"/>
    <mergeCell ref="Z141:AB141"/>
    <mergeCell ref="Z142:AB142"/>
    <mergeCell ref="R139:T139"/>
    <mergeCell ref="R140:T140"/>
    <mergeCell ref="Z139:AB139"/>
    <mergeCell ref="Z140:AB140"/>
    <mergeCell ref="R137:T137"/>
    <mergeCell ref="R138:T138"/>
    <mergeCell ref="Z137:AB137"/>
    <mergeCell ref="Z138:AB138"/>
    <mergeCell ref="R135:T135"/>
    <mergeCell ref="R136:T136"/>
    <mergeCell ref="Z135:AB135"/>
    <mergeCell ref="Z136:AB136"/>
    <mergeCell ref="R133:T133"/>
    <mergeCell ref="R134:T134"/>
    <mergeCell ref="Z133:AB133"/>
    <mergeCell ref="Z134:AB134"/>
    <mergeCell ref="R131:T131"/>
    <mergeCell ref="R132:T132"/>
    <mergeCell ref="Z131:AB131"/>
    <mergeCell ref="Z132:AB132"/>
    <mergeCell ref="R129:T129"/>
    <mergeCell ref="R130:T130"/>
    <mergeCell ref="Z129:AB129"/>
    <mergeCell ref="Z130:AB130"/>
    <mergeCell ref="R127:T127"/>
    <mergeCell ref="R128:T128"/>
    <mergeCell ref="Z127:AB127"/>
    <mergeCell ref="Z128:AB128"/>
    <mergeCell ref="R125:T125"/>
    <mergeCell ref="R126:T126"/>
    <mergeCell ref="Z125:AB125"/>
    <mergeCell ref="Z126:AB126"/>
    <mergeCell ref="R123:T123"/>
    <mergeCell ref="R124:T124"/>
    <mergeCell ref="Z123:AB123"/>
    <mergeCell ref="Z124:AB124"/>
    <mergeCell ref="R121:T121"/>
    <mergeCell ref="R122:T122"/>
    <mergeCell ref="Z121:AB121"/>
    <mergeCell ref="Z122:AB122"/>
    <mergeCell ref="R119:T119"/>
    <mergeCell ref="R120:T120"/>
    <mergeCell ref="Z119:AB119"/>
    <mergeCell ref="Z120:AB120"/>
    <mergeCell ref="R117:T117"/>
    <mergeCell ref="R118:T118"/>
    <mergeCell ref="Z117:AB117"/>
    <mergeCell ref="Z118:AB118"/>
    <mergeCell ref="R115:T115"/>
    <mergeCell ref="R116:T116"/>
    <mergeCell ref="Z115:AB115"/>
    <mergeCell ref="Z116:AB116"/>
    <mergeCell ref="R113:T113"/>
    <mergeCell ref="R114:T114"/>
    <mergeCell ref="Z113:AB113"/>
    <mergeCell ref="Z114:AB114"/>
    <mergeCell ref="R111:T111"/>
    <mergeCell ref="R112:T112"/>
    <mergeCell ref="Z111:AB111"/>
    <mergeCell ref="Z112:AB112"/>
    <mergeCell ref="R109:T109"/>
    <mergeCell ref="R110:T110"/>
    <mergeCell ref="Z109:AB109"/>
    <mergeCell ref="Z110:AB110"/>
    <mergeCell ref="R107:T107"/>
    <mergeCell ref="R108:T108"/>
    <mergeCell ref="Z107:AB107"/>
    <mergeCell ref="Z108:AB108"/>
    <mergeCell ref="R105:T105"/>
    <mergeCell ref="R106:T106"/>
    <mergeCell ref="Z105:AB105"/>
    <mergeCell ref="Z106:AB106"/>
    <mergeCell ref="R103:T103"/>
    <mergeCell ref="R104:T104"/>
    <mergeCell ref="Z103:AB103"/>
    <mergeCell ref="Z104:AB104"/>
    <mergeCell ref="R101:T101"/>
    <mergeCell ref="R102:T102"/>
    <mergeCell ref="Z101:AB101"/>
    <mergeCell ref="Z102:AB102"/>
    <mergeCell ref="R99:T99"/>
    <mergeCell ref="R100:T100"/>
    <mergeCell ref="Z99:AB99"/>
    <mergeCell ref="Z100:AB100"/>
    <mergeCell ref="R97:T97"/>
    <mergeCell ref="R98:T98"/>
    <mergeCell ref="Z97:AB97"/>
    <mergeCell ref="Z98:AB98"/>
    <mergeCell ref="R95:T95"/>
    <mergeCell ref="R96:T96"/>
    <mergeCell ref="Z95:AB95"/>
    <mergeCell ref="Z96:AB96"/>
    <mergeCell ref="R93:T93"/>
    <mergeCell ref="R94:T94"/>
    <mergeCell ref="Z93:AB93"/>
    <mergeCell ref="Z94:AB94"/>
    <mergeCell ref="R91:T91"/>
    <mergeCell ref="R92:T92"/>
    <mergeCell ref="Z91:AB91"/>
    <mergeCell ref="Z92:AB92"/>
    <mergeCell ref="R89:T89"/>
    <mergeCell ref="R90:T90"/>
    <mergeCell ref="Z89:AB89"/>
    <mergeCell ref="Z90:AB90"/>
    <mergeCell ref="R87:T87"/>
    <mergeCell ref="R88:T88"/>
    <mergeCell ref="Z87:AB87"/>
    <mergeCell ref="Z88:AB88"/>
    <mergeCell ref="R85:T85"/>
    <mergeCell ref="R86:T86"/>
    <mergeCell ref="Z85:AB85"/>
    <mergeCell ref="Z86:AB86"/>
    <mergeCell ref="R83:T83"/>
    <mergeCell ref="R84:T84"/>
    <mergeCell ref="Z83:AB83"/>
    <mergeCell ref="Z84:AB84"/>
    <mergeCell ref="R81:T81"/>
    <mergeCell ref="R82:T82"/>
    <mergeCell ref="Z81:AB81"/>
    <mergeCell ref="Z82:AB82"/>
    <mergeCell ref="R79:T79"/>
    <mergeCell ref="R80:T80"/>
    <mergeCell ref="Z79:AB79"/>
    <mergeCell ref="Z80:AB80"/>
    <mergeCell ref="R77:T77"/>
    <mergeCell ref="R78:T78"/>
    <mergeCell ref="Z77:AB77"/>
    <mergeCell ref="Z78:AB78"/>
    <mergeCell ref="R75:T75"/>
    <mergeCell ref="R76:T76"/>
    <mergeCell ref="Z75:AB75"/>
    <mergeCell ref="Z76:AB76"/>
    <mergeCell ref="R73:T73"/>
    <mergeCell ref="R74:T74"/>
    <mergeCell ref="Z73:AB73"/>
    <mergeCell ref="Z74:AB74"/>
    <mergeCell ref="R71:T71"/>
    <mergeCell ref="R72:T72"/>
    <mergeCell ref="Z71:AB71"/>
    <mergeCell ref="Z72:AB72"/>
    <mergeCell ref="R69:T69"/>
    <mergeCell ref="R70:T70"/>
    <mergeCell ref="Z69:AB69"/>
    <mergeCell ref="Z70:AB70"/>
    <mergeCell ref="R67:T67"/>
    <mergeCell ref="R68:T68"/>
    <mergeCell ref="Z67:AB67"/>
    <mergeCell ref="Z68:AB68"/>
    <mergeCell ref="R65:T65"/>
    <mergeCell ref="R66:T66"/>
    <mergeCell ref="Z65:AB65"/>
    <mergeCell ref="Z66:AB66"/>
    <mergeCell ref="R63:T63"/>
    <mergeCell ref="R64:T64"/>
    <mergeCell ref="Z63:AB63"/>
    <mergeCell ref="Z64:AB64"/>
    <mergeCell ref="R61:T61"/>
    <mergeCell ref="R62:T62"/>
    <mergeCell ref="Z61:AB61"/>
    <mergeCell ref="Z62:AB62"/>
    <mergeCell ref="R59:T59"/>
    <mergeCell ref="R60:T60"/>
    <mergeCell ref="Z59:AB59"/>
    <mergeCell ref="Z60:AB60"/>
    <mergeCell ref="R57:T57"/>
    <mergeCell ref="R58:T58"/>
    <mergeCell ref="Z57:AB57"/>
    <mergeCell ref="Z58:AB58"/>
    <mergeCell ref="R55:T55"/>
    <mergeCell ref="R56:T56"/>
    <mergeCell ref="Z55:AB55"/>
    <mergeCell ref="Z56:AB56"/>
    <mergeCell ref="R53:T53"/>
    <mergeCell ref="R54:T54"/>
    <mergeCell ref="Z53:AB53"/>
    <mergeCell ref="Z54:AB54"/>
    <mergeCell ref="R51:T51"/>
    <mergeCell ref="R52:T52"/>
    <mergeCell ref="Z51:AB51"/>
    <mergeCell ref="Z52:AB52"/>
    <mergeCell ref="R49:T49"/>
    <mergeCell ref="R50:T50"/>
    <mergeCell ref="Z49:AB49"/>
    <mergeCell ref="Z50:AB50"/>
    <mergeCell ref="R47:T47"/>
    <mergeCell ref="R48:T48"/>
    <mergeCell ref="Z47:AB47"/>
    <mergeCell ref="Z48:AB48"/>
    <mergeCell ref="R45:T45"/>
    <mergeCell ref="R46:T46"/>
    <mergeCell ref="Z45:AB45"/>
    <mergeCell ref="Z46:AB46"/>
    <mergeCell ref="R43:T43"/>
    <mergeCell ref="R44:T44"/>
    <mergeCell ref="Z43:AB43"/>
    <mergeCell ref="Z44:AB44"/>
    <mergeCell ref="R41:T41"/>
    <mergeCell ref="R42:T42"/>
    <mergeCell ref="Z41:AB41"/>
    <mergeCell ref="Z42:AB42"/>
    <mergeCell ref="R39:T39"/>
    <mergeCell ref="R40:T40"/>
    <mergeCell ref="Z39:AB39"/>
    <mergeCell ref="Z40:AB40"/>
    <mergeCell ref="R37:T37"/>
    <mergeCell ref="R38:T38"/>
    <mergeCell ref="Z37:AB37"/>
    <mergeCell ref="Z38:AB38"/>
    <mergeCell ref="R35:T35"/>
    <mergeCell ref="R36:T36"/>
    <mergeCell ref="Z35:AB35"/>
    <mergeCell ref="Z36:AB36"/>
    <mergeCell ref="R33:T33"/>
    <mergeCell ref="R34:T34"/>
    <mergeCell ref="Z33:AB33"/>
    <mergeCell ref="Z34:AB34"/>
    <mergeCell ref="R31:T31"/>
    <mergeCell ref="R32:T32"/>
    <mergeCell ref="Z31:AB31"/>
    <mergeCell ref="Z32:AB32"/>
    <mergeCell ref="R29:T29"/>
    <mergeCell ref="R30:T30"/>
    <mergeCell ref="Z29:AB29"/>
    <mergeCell ref="Z30:AB30"/>
    <mergeCell ref="R27:T27"/>
    <mergeCell ref="R28:T28"/>
    <mergeCell ref="Z27:AB27"/>
    <mergeCell ref="Z28:AB28"/>
    <mergeCell ref="R25:T25"/>
    <mergeCell ref="R26:T26"/>
    <mergeCell ref="Z25:AB25"/>
    <mergeCell ref="Z26:AB26"/>
    <mergeCell ref="R23:T23"/>
    <mergeCell ref="R24:T24"/>
    <mergeCell ref="Z23:AB23"/>
    <mergeCell ref="Z24:AB24"/>
    <mergeCell ref="R21:T21"/>
    <mergeCell ref="R22:T22"/>
    <mergeCell ref="Z21:AB21"/>
    <mergeCell ref="Z22:AB22"/>
    <mergeCell ref="R19:T19"/>
    <mergeCell ref="R20:T20"/>
    <mergeCell ref="Z19:AB19"/>
    <mergeCell ref="Z20:AB20"/>
    <mergeCell ref="R17:T17"/>
    <mergeCell ref="R18:T18"/>
    <mergeCell ref="Z17:AB17"/>
    <mergeCell ref="Z18:AB18"/>
    <mergeCell ref="R15:T15"/>
    <mergeCell ref="R16:T16"/>
    <mergeCell ref="Z15:AB15"/>
    <mergeCell ref="Z16:AB16"/>
    <mergeCell ref="R13:T13"/>
    <mergeCell ref="R14:T14"/>
    <mergeCell ref="Z13:AB13"/>
    <mergeCell ref="Z14:AB14"/>
    <mergeCell ref="J2:M2"/>
    <mergeCell ref="N2:Q2"/>
    <mergeCell ref="R2:U2"/>
    <mergeCell ref="V2:Y2"/>
    <mergeCell ref="Z2:AC2"/>
    <mergeCell ref="AD2:AG2"/>
    <mergeCell ref="R11:T11"/>
    <mergeCell ref="R12:T12"/>
    <mergeCell ref="Z11:AB11"/>
    <mergeCell ref="Z12:AB12"/>
    <mergeCell ref="R9:T9"/>
    <mergeCell ref="R10:T10"/>
    <mergeCell ref="R4:T4"/>
    <mergeCell ref="R5:T5"/>
    <mergeCell ref="R6:T6"/>
    <mergeCell ref="R7:T7"/>
    <mergeCell ref="R8:T8"/>
  </mergeCell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'Import élèves'!$X$2:$X$9</xm:f>
          </x14:formula1>
          <xm:sqref>F2</xm:sqref>
        </x14:dataValidation>
        <x14:dataValidation type="list" allowBlank="1" showInputMessage="1" showErrorMessage="1" xr:uid="{00000000-0002-0000-0200-000001000000}">
          <x14:formula1>
            <xm:f>Paramètres!$O$23:$O$31</xm:f>
          </x14:formula1>
          <xm:sqref>G2</xm:sqref>
        </x14:dataValidation>
        <x14:dataValidation type="list" allowBlank="1" showInputMessage="1" showErrorMessage="1" xr:uid="{00000000-0002-0000-0200-000002000000}">
          <x14:formula1>
            <xm:f>Paramètres!$P$22:$P$27</xm:f>
          </x14:formula1>
          <xm:sqref>E2</xm:sqref>
        </x14:dataValidation>
        <x14:dataValidation type="list" allowBlank="1" showDropDown="1" showInputMessage="1" showErrorMessage="1" xr:uid="{00000000-0002-0000-0200-000003000000}">
          <x14:formula1>
            <xm:f>Paramètres!$I$35:$I$36</xm:f>
          </x14:formula1>
          <xm:sqref>J4:AH403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6" tint="0.39997558519241921"/>
  </sheetPr>
  <dimension ref="A1:N33"/>
  <sheetViews>
    <sheetView showGridLines="0" workbookViewId="0">
      <selection activeCell="D11" sqref="D11"/>
    </sheetView>
  </sheetViews>
  <sheetFormatPr baseColWidth="10" defaultColWidth="11.5703125" defaultRowHeight="15" x14ac:dyDescent="0.25"/>
  <cols>
    <col min="1" max="1" width="3.7109375" style="133" customWidth="1"/>
    <col min="2" max="2" width="21.28515625" style="133" customWidth="1"/>
    <col min="3" max="3" width="24.28515625" style="133" customWidth="1"/>
    <col min="4" max="4" width="27.28515625" style="133" customWidth="1"/>
    <col min="5" max="5" width="35.140625" style="133" customWidth="1"/>
    <col min="6" max="6" width="32.7109375" style="133" customWidth="1"/>
    <col min="7" max="16384" width="11.5703125" style="133"/>
  </cols>
  <sheetData>
    <row r="1" spans="1:14" s="134" customFormat="1" ht="30" customHeight="1" x14ac:dyDescent="0.3">
      <c r="C1" s="337" t="s">
        <v>2012</v>
      </c>
      <c r="D1" s="337"/>
      <c r="E1" s="337"/>
      <c r="F1" s="337"/>
      <c r="G1" s="71" t="s">
        <v>1979</v>
      </c>
    </row>
    <row r="2" spans="1:14" ht="25.9" customHeight="1" x14ac:dyDescent="0.25">
      <c r="A2" s="11"/>
      <c r="B2" s="11"/>
      <c r="C2" s="12" t="s">
        <v>1953</v>
      </c>
      <c r="D2" s="12" t="s">
        <v>2004</v>
      </c>
      <c r="E2" s="12" t="s">
        <v>1906</v>
      </c>
      <c r="F2" s="12" t="s">
        <v>1908</v>
      </c>
      <c r="G2" s="11"/>
      <c r="H2" s="40"/>
      <c r="I2" s="40"/>
      <c r="J2" s="40"/>
      <c r="K2" s="40"/>
      <c r="L2" s="40"/>
      <c r="M2" s="40"/>
      <c r="N2" s="40"/>
    </row>
    <row r="3" spans="1:14" ht="25.9" customHeight="1" x14ac:dyDescent="0.3">
      <c r="A3" s="11"/>
      <c r="B3" s="11"/>
      <c r="C3" s="334" t="s">
        <v>2010</v>
      </c>
      <c r="D3" s="335"/>
      <c r="E3" s="335"/>
      <c r="F3" s="336"/>
      <c r="G3" s="11"/>
      <c r="H3" s="40"/>
      <c r="I3" s="40"/>
      <c r="J3" s="40"/>
      <c r="K3" s="40"/>
      <c r="L3" s="40"/>
      <c r="M3" s="40"/>
      <c r="N3" s="40"/>
    </row>
    <row r="4" spans="1:14" ht="49.9" customHeight="1" x14ac:dyDescent="0.25">
      <c r="A4" s="11"/>
      <c r="B4" s="13" t="s">
        <v>2015</v>
      </c>
      <c r="C4" s="129" t="s">
        <v>1954</v>
      </c>
      <c r="D4" s="129" t="s">
        <v>1955</v>
      </c>
      <c r="E4" s="129" t="s">
        <v>1956</v>
      </c>
      <c r="F4" s="129" t="s">
        <v>1957</v>
      </c>
      <c r="G4" s="11"/>
      <c r="H4" s="41"/>
      <c r="I4" s="40"/>
      <c r="J4" s="40"/>
      <c r="K4" s="40"/>
      <c r="L4" s="40"/>
      <c r="M4" s="40"/>
      <c r="N4" s="40"/>
    </row>
    <row r="5" spans="1:14" ht="55.9" customHeight="1" x14ac:dyDescent="0.25">
      <c r="A5" s="11"/>
      <c r="B5" s="13" t="s">
        <v>2014</v>
      </c>
      <c r="C5" s="129" t="s">
        <v>1958</v>
      </c>
      <c r="D5" s="129" t="s">
        <v>1959</v>
      </c>
      <c r="E5" s="129" t="s">
        <v>2016</v>
      </c>
      <c r="F5" s="129" t="s">
        <v>1968</v>
      </c>
      <c r="G5" s="11"/>
    </row>
    <row r="6" spans="1:14" ht="19.899999999999999" customHeight="1" x14ac:dyDescent="0.25">
      <c r="A6" s="11"/>
      <c r="B6" s="340" t="s">
        <v>2045</v>
      </c>
      <c r="C6" s="342" t="s">
        <v>1972</v>
      </c>
      <c r="D6" s="343"/>
      <c r="E6" s="344"/>
      <c r="F6" s="345" t="s">
        <v>1963</v>
      </c>
      <c r="G6" s="11"/>
    </row>
    <row r="7" spans="1:14" ht="49.9" customHeight="1" x14ac:dyDescent="0.25">
      <c r="A7" s="11"/>
      <c r="B7" s="341"/>
      <c r="C7" s="130" t="s">
        <v>1960</v>
      </c>
      <c r="D7" s="131" t="s">
        <v>1961</v>
      </c>
      <c r="E7" s="132" t="s">
        <v>1962</v>
      </c>
      <c r="F7" s="346"/>
      <c r="G7" s="11"/>
    </row>
    <row r="8" spans="1:14" ht="55.9" customHeight="1" x14ac:dyDescent="0.25">
      <c r="A8" s="11"/>
      <c r="B8" s="13" t="s">
        <v>2013</v>
      </c>
      <c r="C8" s="129" t="s">
        <v>1970</v>
      </c>
      <c r="D8" s="129" t="s">
        <v>1964</v>
      </c>
      <c r="E8" s="129" t="s">
        <v>2017</v>
      </c>
      <c r="F8" s="129" t="s">
        <v>2018</v>
      </c>
      <c r="G8" s="11"/>
    </row>
    <row r="9" spans="1:14" ht="19.899999999999999" customHeight="1" x14ac:dyDescent="0.25">
      <c r="A9" s="11"/>
      <c r="B9" s="340" t="s">
        <v>2046</v>
      </c>
      <c r="C9" s="342" t="s">
        <v>1972</v>
      </c>
      <c r="D9" s="343"/>
      <c r="E9" s="344"/>
      <c r="F9" s="345" t="s">
        <v>2043</v>
      </c>
      <c r="G9" s="11"/>
    </row>
    <row r="10" spans="1:14" ht="49.9" customHeight="1" x14ac:dyDescent="0.25">
      <c r="A10" s="11"/>
      <c r="B10" s="341"/>
      <c r="C10" s="130" t="s">
        <v>2041</v>
      </c>
      <c r="D10" s="131" t="s">
        <v>2042</v>
      </c>
      <c r="E10" s="132" t="s">
        <v>1965</v>
      </c>
      <c r="F10" s="346"/>
      <c r="G10" s="11"/>
    </row>
    <row r="11" spans="1:14" ht="63" customHeight="1" x14ac:dyDescent="0.25">
      <c r="A11" s="11"/>
      <c r="B11" s="128" t="s">
        <v>2011</v>
      </c>
      <c r="C11" s="129" t="s">
        <v>1966</v>
      </c>
      <c r="D11" s="129" t="s">
        <v>1969</v>
      </c>
      <c r="E11" s="135" t="s">
        <v>2019</v>
      </c>
      <c r="F11" s="129" t="s">
        <v>1967</v>
      </c>
      <c r="G11" s="11"/>
    </row>
    <row r="12" spans="1:14" ht="19.899999999999999" customHeight="1" x14ac:dyDescent="0.25">
      <c r="A12" s="11"/>
      <c r="B12" s="338"/>
      <c r="C12" s="339"/>
      <c r="D12" s="339"/>
      <c r="E12" s="339"/>
      <c r="F12" s="339"/>
      <c r="G12" s="11"/>
    </row>
    <row r="13" spans="1:14" ht="55.9" customHeight="1" x14ac:dyDescent="0.25">
      <c r="A13" s="11"/>
      <c r="B13" s="338"/>
      <c r="C13" s="256"/>
      <c r="D13" s="257"/>
      <c r="E13" s="256"/>
      <c r="F13" s="256"/>
      <c r="G13" s="11"/>
    </row>
    <row r="14" spans="1:14" x14ac:dyDescent="0.25">
      <c r="A14" s="11"/>
      <c r="B14" s="11"/>
      <c r="C14" s="11"/>
      <c r="D14" s="11"/>
      <c r="E14" s="11"/>
      <c r="F14" s="11"/>
      <c r="G14" s="11"/>
    </row>
    <row r="16" spans="1:14" ht="26.25" x14ac:dyDescent="0.25">
      <c r="B16" s="14"/>
      <c r="C16" s="333" t="s">
        <v>2111</v>
      </c>
      <c r="D16" s="333"/>
      <c r="E16" s="333"/>
      <c r="F16" s="333"/>
    </row>
    <row r="17" spans="2:6" ht="26.25" x14ac:dyDescent="0.25">
      <c r="B17" s="14"/>
      <c r="C17" s="136"/>
      <c r="D17" s="139"/>
      <c r="E17" s="137" t="s">
        <v>2112</v>
      </c>
      <c r="F17" s="139"/>
    </row>
    <row r="18" spans="2:6" s="138" customFormat="1" ht="40.15" customHeight="1" x14ac:dyDescent="0.25">
      <c r="B18" s="331" t="s">
        <v>2020</v>
      </c>
      <c r="C18" s="331"/>
      <c r="D18" s="331"/>
      <c r="E18" s="331"/>
      <c r="F18" s="331"/>
    </row>
    <row r="19" spans="2:6" ht="19.899999999999999" customHeight="1" x14ac:dyDescent="0.25">
      <c r="B19" s="14"/>
      <c r="C19" s="328" t="s">
        <v>2101</v>
      </c>
      <c r="D19" s="329"/>
      <c r="E19" s="329"/>
      <c r="F19" s="330"/>
    </row>
    <row r="20" spans="2:6" ht="19.899999999999999" customHeight="1" x14ac:dyDescent="0.25">
      <c r="B20" s="14"/>
      <c r="C20" s="328" t="s">
        <v>2113</v>
      </c>
      <c r="D20" s="329"/>
      <c r="E20" s="329"/>
      <c r="F20" s="330"/>
    </row>
    <row r="21" spans="2:6" ht="19.899999999999999" customHeight="1" x14ac:dyDescent="0.25">
      <c r="B21" s="14"/>
      <c r="C21" s="328" t="s">
        <v>2114</v>
      </c>
      <c r="D21" s="329"/>
      <c r="E21" s="329"/>
      <c r="F21" s="330"/>
    </row>
    <row r="22" spans="2:6" ht="19.899999999999999" customHeight="1" x14ac:dyDescent="0.25">
      <c r="B22" s="14"/>
      <c r="C22" s="328" t="s">
        <v>2115</v>
      </c>
      <c r="D22" s="329"/>
      <c r="E22" s="329"/>
      <c r="F22" s="330"/>
    </row>
    <row r="23" spans="2:6" ht="40.15" customHeight="1" x14ac:dyDescent="0.25">
      <c r="B23" s="14"/>
      <c r="C23" s="328" t="s">
        <v>2116</v>
      </c>
      <c r="D23" s="329"/>
      <c r="E23" s="329"/>
      <c r="F23" s="330"/>
    </row>
    <row r="24" spans="2:6" ht="19.899999999999999" customHeight="1" x14ac:dyDescent="0.25">
      <c r="B24" s="14"/>
      <c r="C24" s="328" t="s">
        <v>2021</v>
      </c>
      <c r="D24" s="329"/>
      <c r="E24" s="329"/>
      <c r="F24" s="330"/>
    </row>
    <row r="25" spans="2:6" ht="19.899999999999999" customHeight="1" x14ac:dyDescent="0.25">
      <c r="B25" s="14"/>
      <c r="C25" s="328" t="s">
        <v>2117</v>
      </c>
      <c r="D25" s="329"/>
      <c r="E25" s="329"/>
      <c r="F25" s="330"/>
    </row>
    <row r="26" spans="2:6" ht="40.15" customHeight="1" x14ac:dyDescent="0.25">
      <c r="B26" s="14"/>
      <c r="C26" s="328" t="s">
        <v>2107</v>
      </c>
      <c r="D26" s="329"/>
      <c r="E26" s="329"/>
      <c r="F26" s="330"/>
    </row>
    <row r="27" spans="2:6" ht="19.899999999999999" customHeight="1" x14ac:dyDescent="0.25">
      <c r="B27" s="14"/>
      <c r="C27" s="328" t="s">
        <v>2022</v>
      </c>
      <c r="D27" s="329"/>
      <c r="E27" s="329"/>
      <c r="F27" s="330"/>
    </row>
    <row r="28" spans="2:6" ht="19.899999999999999" customHeight="1" x14ac:dyDescent="0.25">
      <c r="B28" s="14"/>
      <c r="C28" s="328" t="s">
        <v>2108</v>
      </c>
      <c r="D28" s="329"/>
      <c r="E28" s="329"/>
      <c r="F28" s="330"/>
    </row>
    <row r="29" spans="2:6" ht="17.25" customHeight="1" x14ac:dyDescent="0.25">
      <c r="B29" s="14"/>
      <c r="C29" s="328" t="s">
        <v>2109</v>
      </c>
      <c r="D29" s="329"/>
      <c r="E29" s="329"/>
      <c r="F29" s="330"/>
    </row>
    <row r="30" spans="2:6" s="138" customFormat="1" ht="40.15" customHeight="1" x14ac:dyDescent="0.25">
      <c r="B30" s="331" t="s">
        <v>2023</v>
      </c>
      <c r="C30" s="331"/>
      <c r="D30" s="331"/>
      <c r="E30" s="331"/>
      <c r="F30" s="331"/>
    </row>
    <row r="31" spans="2:6" ht="15.75" x14ac:dyDescent="0.25">
      <c r="B31" s="14"/>
      <c r="C31" s="332" t="s">
        <v>2024</v>
      </c>
      <c r="D31" s="332"/>
      <c r="E31" s="332"/>
      <c r="F31" s="332"/>
    </row>
    <row r="32" spans="2:6" ht="15.75" x14ac:dyDescent="0.25">
      <c r="B32" s="14"/>
      <c r="C32" s="332" t="s">
        <v>2118</v>
      </c>
      <c r="D32" s="332"/>
      <c r="E32" s="332"/>
      <c r="F32" s="332"/>
    </row>
    <row r="33" spans="2:6" ht="15.75" x14ac:dyDescent="0.25">
      <c r="B33" s="14"/>
      <c r="C33" s="332" t="s">
        <v>2119</v>
      </c>
      <c r="D33" s="332"/>
      <c r="E33" s="332"/>
      <c r="F33" s="332"/>
    </row>
  </sheetData>
  <sheetProtection algorithmName="SHA-512" hashValue="+bX/E4EgZDfCIVMbXvRl8SIzAYpQcx69NE0ORqXo2IWHhj06lCVR+WRu4PI5nuEHU7sDBGWAR/kPEXCJe3w9NA==" saltValue="EfEfLb4fp+ZC/HIjpbhuYg==" spinCount="100000" sheet="1" selectLockedCells="1" selectUnlockedCells="1"/>
  <mergeCells count="27">
    <mergeCell ref="C3:F3"/>
    <mergeCell ref="C1:F1"/>
    <mergeCell ref="B12:B13"/>
    <mergeCell ref="C12:F12"/>
    <mergeCell ref="B6:B7"/>
    <mergeCell ref="C6:E6"/>
    <mergeCell ref="F6:F7"/>
    <mergeCell ref="B9:B10"/>
    <mergeCell ref="C9:E9"/>
    <mergeCell ref="F9:F10"/>
    <mergeCell ref="C27:F27"/>
    <mergeCell ref="C16:F16"/>
    <mergeCell ref="B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8:F28"/>
    <mergeCell ref="B30:F30"/>
    <mergeCell ref="C31:F31"/>
    <mergeCell ref="C32:F32"/>
    <mergeCell ref="C33:F33"/>
    <mergeCell ref="C29:F29"/>
  </mergeCells>
  <pageMargins left="0.23622047244094491" right="0.23622047244094491" top="0.35433070866141736" bottom="0.35433070866141736" header="0.31496062992125984" footer="0.31496062992125984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tabColor theme="8" tint="0.59999389629810485"/>
  </sheetPr>
  <dimension ref="A1:T400"/>
  <sheetViews>
    <sheetView showGridLines="0" topLeftCell="D1" workbookViewId="0">
      <selection activeCell="K6" sqref="K6"/>
    </sheetView>
  </sheetViews>
  <sheetFormatPr baseColWidth="10" defaultColWidth="11.5703125" defaultRowHeight="15" x14ac:dyDescent="0.25"/>
  <cols>
    <col min="1" max="1" width="3.5703125" style="3" hidden="1" customWidth="1"/>
    <col min="2" max="2" width="4.28515625" style="3" hidden="1" customWidth="1"/>
    <col min="3" max="3" width="3.42578125" style="3" hidden="1" customWidth="1"/>
    <col min="4" max="4" width="6.7109375" style="3" customWidth="1"/>
    <col min="5" max="6" width="11.5703125" style="3"/>
    <col min="7" max="7" width="6.28515625" style="3" customWidth="1"/>
    <col min="8" max="10" width="11.5703125" style="3"/>
    <col min="11" max="11" width="17.7109375" style="3" customWidth="1"/>
    <col min="12" max="12" width="4.7109375" style="3" customWidth="1"/>
    <col min="13" max="13" width="13.7109375" style="3" customWidth="1"/>
    <col min="14" max="14" width="15.85546875" style="3" customWidth="1"/>
    <col min="15" max="15" width="12.5703125" style="3" customWidth="1"/>
    <col min="16" max="16" width="11.7109375" style="3" customWidth="1"/>
    <col min="17" max="17" width="8.5703125" style="3" customWidth="1"/>
    <col min="18" max="18" width="19.28515625" style="3" customWidth="1"/>
    <col min="19" max="16384" width="11.5703125" style="3"/>
  </cols>
  <sheetData>
    <row r="1" spans="1:20" ht="31.15" customHeight="1" x14ac:dyDescent="0.25">
      <c r="E1" s="67" t="s">
        <v>81</v>
      </c>
      <c r="F1" s="67" t="s">
        <v>1899</v>
      </c>
      <c r="G1" s="67" t="s">
        <v>1950</v>
      </c>
      <c r="H1" s="67" t="s">
        <v>1900</v>
      </c>
      <c r="I1" s="67" t="s">
        <v>1901</v>
      </c>
      <c r="J1" s="67" t="s">
        <v>1902</v>
      </c>
      <c r="K1" s="68" t="s">
        <v>1971</v>
      </c>
      <c r="M1" s="354" t="s">
        <v>1980</v>
      </c>
      <c r="N1" s="355"/>
      <c r="O1" s="356"/>
    </row>
    <row r="2" spans="1:20" ht="15" customHeight="1" x14ac:dyDescent="0.25">
      <c r="A2" s="3">
        <v>1</v>
      </c>
      <c r="B2" s="3">
        <f>COUNTIF($K$2:K2,"x")</f>
        <v>0</v>
      </c>
      <c r="C2" s="3">
        <f>VLOOKUP($A2,'Import élèves'!$B:$L,2,0)</f>
        <v>1</v>
      </c>
      <c r="E2" s="17">
        <f>IFERROR(VLOOKUP($A2,'Import élèves'!$B:$L,4,0),"")</f>
        <v>0</v>
      </c>
      <c r="F2" s="17">
        <f>IFERROR(VLOOKUP($A2,'Import élèves'!$B:$L,5,0),"")</f>
        <v>0</v>
      </c>
      <c r="G2" s="17">
        <f>IFERROR(VLOOKUP($A2,'Import élèves'!$B:$L,7,0),"")</f>
        <v>0</v>
      </c>
      <c r="H2" s="17">
        <f>IFERROR(VLOOKUP($A2,'Import élèves'!$B:$L,9,0),"")</f>
        <v>0</v>
      </c>
      <c r="I2" s="17">
        <f>IFERROR(VLOOKUP($A2,'Import élèves'!$B:$L,10,0),"")</f>
        <v>0</v>
      </c>
      <c r="J2" s="17">
        <f>IFERROR(VLOOKUP($A2,'Import élèves'!$B:$L,11,0),"")</f>
        <v>0</v>
      </c>
      <c r="K2" s="218"/>
      <c r="M2" s="64" t="s">
        <v>1900</v>
      </c>
      <c r="N2" s="65" t="s">
        <v>1901</v>
      </c>
      <c r="O2" s="66" t="s">
        <v>1978</v>
      </c>
      <c r="Q2" s="367" t="s">
        <v>1979</v>
      </c>
    </row>
    <row r="3" spans="1:20" ht="15" customHeight="1" x14ac:dyDescent="0.25">
      <c r="A3" s="3">
        <v>2</v>
      </c>
      <c r="B3" s="3">
        <f>COUNTIF($K$2:K3,"x")</f>
        <v>0</v>
      </c>
      <c r="C3" s="3">
        <f>VLOOKUP($A3,'Import élèves'!$B:$L,2,0)</f>
        <v>2</v>
      </c>
      <c r="E3" s="17">
        <f>IFERROR(VLOOKUP($A3,'Import élèves'!$B:$L,4,0),"")</f>
        <v>0</v>
      </c>
      <c r="F3" s="17">
        <f>IFERROR(VLOOKUP($A3,'Import élèves'!$B:$L,5,0),"")</f>
        <v>0</v>
      </c>
      <c r="G3" s="17">
        <f>IFERROR(VLOOKUP($A3,'Import élèves'!$B:$L,7,0),"")</f>
        <v>0</v>
      </c>
      <c r="H3" s="17">
        <f>IFERROR(VLOOKUP($A3,'Import élèves'!$B:$L,9,0),"")</f>
        <v>0</v>
      </c>
      <c r="I3" s="17">
        <f>IFERROR(VLOOKUP($A3,'Import élèves'!$B:$L,10,0),"")</f>
        <v>0</v>
      </c>
      <c r="J3" s="17">
        <f>IFERROR(VLOOKUP($A3,'Import élèves'!$B:$L,11,0),"")</f>
        <v>0</v>
      </c>
      <c r="K3" s="218"/>
      <c r="M3" s="357"/>
      <c r="N3" s="353" t="s">
        <v>2005</v>
      </c>
      <c r="O3" s="353"/>
      <c r="Q3" s="368"/>
    </row>
    <row r="4" spans="1:20" ht="15" customHeight="1" x14ac:dyDescent="0.25">
      <c r="A4" s="3">
        <v>3</v>
      </c>
      <c r="B4" s="3">
        <f>COUNTIF($K$2:K4,"x")</f>
        <v>0</v>
      </c>
      <c r="C4" s="3">
        <f>VLOOKUP($A4,'Import élèves'!$B:$L,2,0)</f>
        <v>3</v>
      </c>
      <c r="E4" s="17">
        <f>IFERROR(VLOOKUP($A4,'Import élèves'!$B:$L,4,0),"")</f>
        <v>0</v>
      </c>
      <c r="F4" s="17">
        <f>IFERROR(VLOOKUP($A4,'Import élèves'!$B:$L,5,0),"")</f>
        <v>0</v>
      </c>
      <c r="G4" s="17">
        <f>IFERROR(VLOOKUP($A4,'Import élèves'!$B:$L,7,0),"")</f>
        <v>0</v>
      </c>
      <c r="H4" s="17">
        <f>IFERROR(VLOOKUP($A4,'Import élèves'!$B:$L,9,0),"")</f>
        <v>0</v>
      </c>
      <c r="I4" s="17">
        <f>IFERROR(VLOOKUP($A4,'Import élèves'!$B:$L,10,0),"")</f>
        <v>0</v>
      </c>
      <c r="J4" s="17">
        <f>IFERROR(VLOOKUP($A4,'Import élèves'!$B:$L,11,0),"")</f>
        <v>0</v>
      </c>
      <c r="K4" s="218"/>
      <c r="M4" s="357"/>
      <c r="N4" s="353"/>
      <c r="O4" s="353"/>
    </row>
    <row r="5" spans="1:20" ht="15" customHeight="1" x14ac:dyDescent="0.3">
      <c r="A5" s="3">
        <v>4</v>
      </c>
      <c r="B5" s="3">
        <f>COUNTIF($K$2:K5,"x")</f>
        <v>0</v>
      </c>
      <c r="C5" s="3">
        <f>VLOOKUP($A5,'Import élèves'!$B:$L,2,0)</f>
        <v>4</v>
      </c>
      <c r="E5" s="17">
        <f>IFERROR(VLOOKUP($A5,'Import élèves'!$B:$L,4,0),"")</f>
        <v>0</v>
      </c>
      <c r="F5" s="17">
        <f>IFERROR(VLOOKUP($A5,'Import élèves'!$B:$L,5,0),"")</f>
        <v>0</v>
      </c>
      <c r="G5" s="17">
        <f>IFERROR(VLOOKUP($A5,'Import élèves'!$B:$L,7,0),"")</f>
        <v>0</v>
      </c>
      <c r="H5" s="17">
        <f>IFERROR(VLOOKUP($A5,'Import élèves'!$B:$L,9,0),"")</f>
        <v>0</v>
      </c>
      <c r="I5" s="17">
        <f>IFERROR(VLOOKUP($A5,'Import élèves'!$B:$L,10,0),"")</f>
        <v>0</v>
      </c>
      <c r="J5" s="17">
        <f>IFERROR(VLOOKUP($A5,'Import élèves'!$B:$L,11,0),"")</f>
        <v>0</v>
      </c>
      <c r="K5" s="218"/>
      <c r="M5" s="44"/>
    </row>
    <row r="6" spans="1:20" ht="15" customHeight="1" x14ac:dyDescent="0.25">
      <c r="A6" s="3">
        <v>5</v>
      </c>
      <c r="B6" s="3">
        <f>COUNTIF($K$2:K6,"x")</f>
        <v>0</v>
      </c>
      <c r="C6" s="3">
        <f>VLOOKUP($A6,'Import élèves'!$B:$L,2,0)</f>
        <v>5</v>
      </c>
      <c r="E6" s="17">
        <f>IFERROR(VLOOKUP($A6,'Import élèves'!$B:$L,4,0),"")</f>
        <v>0</v>
      </c>
      <c r="F6" s="17">
        <f>IFERROR(VLOOKUP($A6,'Import élèves'!$B:$L,5,0),"")</f>
        <v>0</v>
      </c>
      <c r="G6" s="17">
        <f>IFERROR(VLOOKUP($A6,'Import élèves'!$B:$L,7,0),"")</f>
        <v>0</v>
      </c>
      <c r="H6" s="17">
        <f>IFERROR(VLOOKUP($A6,'Import élèves'!$B:$L,9,0),"")</f>
        <v>0</v>
      </c>
      <c r="I6" s="17">
        <f>IFERROR(VLOOKUP($A6,'Import élèves'!$B:$L,10,0),"")</f>
        <v>0</v>
      </c>
      <c r="J6" s="17">
        <f>IFERROR(VLOOKUP($A6,'Import élèves'!$B:$L,11,0),"")</f>
        <v>0</v>
      </c>
      <c r="K6" s="218"/>
      <c r="M6" s="358">
        <f>COUNTIF(Tableau63[Sélection des fiches à imprimer],"X")</f>
        <v>0</v>
      </c>
      <c r="N6" s="361" t="s">
        <v>1994</v>
      </c>
      <c r="O6" s="362"/>
    </row>
    <row r="7" spans="1:20" ht="15" customHeight="1" x14ac:dyDescent="0.25">
      <c r="A7" s="3">
        <v>6</v>
      </c>
      <c r="B7" s="3">
        <f>COUNTIF($K$2:K7,"x")</f>
        <v>0</v>
      </c>
      <c r="C7" s="3">
        <f>VLOOKUP($A7,'Import élèves'!$B:$L,2,0)</f>
        <v>6</v>
      </c>
      <c r="E7" s="17">
        <f>IFERROR(VLOOKUP($A7,'Import élèves'!$B:$L,4,0),"")</f>
        <v>0</v>
      </c>
      <c r="F7" s="17">
        <f>IFERROR(VLOOKUP($A7,'Import élèves'!$B:$L,5,0),"")</f>
        <v>0</v>
      </c>
      <c r="G7" s="17">
        <f>IFERROR(VLOOKUP($A7,'Import élèves'!$B:$L,7,0),"")</f>
        <v>0</v>
      </c>
      <c r="H7" s="17">
        <f>IFERROR(VLOOKUP($A7,'Import élèves'!$B:$L,9,0),"")</f>
        <v>0</v>
      </c>
      <c r="I7" s="17">
        <f>IFERROR(VLOOKUP($A7,'Import élèves'!$B:$L,10,0),"")</f>
        <v>0</v>
      </c>
      <c r="J7" s="17">
        <f>IFERROR(VLOOKUP($A7,'Import élèves'!$B:$L,11,0),"")</f>
        <v>0</v>
      </c>
      <c r="K7" s="218"/>
      <c r="M7" s="359"/>
      <c r="N7" s="363"/>
      <c r="O7" s="364"/>
    </row>
    <row r="8" spans="1:20" ht="15" customHeight="1" x14ac:dyDescent="0.25">
      <c r="A8" s="3">
        <v>7</v>
      </c>
      <c r="B8" s="3">
        <f>COUNTIF($K$2:K8,"x")</f>
        <v>0</v>
      </c>
      <c r="C8" s="3">
        <f>VLOOKUP($A8,'Import élèves'!$B:$L,2,0)</f>
        <v>7</v>
      </c>
      <c r="E8" s="17">
        <f>IFERROR(VLOOKUP($A8,'Import élèves'!$B:$L,4,0),"")</f>
        <v>0</v>
      </c>
      <c r="F8" s="17">
        <f>IFERROR(VLOOKUP($A8,'Import élèves'!$B:$L,5,0),"")</f>
        <v>0</v>
      </c>
      <c r="G8" s="17">
        <f>IFERROR(VLOOKUP($A8,'Import élèves'!$B:$L,7,0),"")</f>
        <v>0</v>
      </c>
      <c r="H8" s="17">
        <f>IFERROR(VLOOKUP($A8,'Import élèves'!$B:$L,9,0),"")</f>
        <v>0</v>
      </c>
      <c r="I8" s="17">
        <f>IFERROR(VLOOKUP($A8,'Import élèves'!$B:$L,10,0),"")</f>
        <v>0</v>
      </c>
      <c r="J8" s="17">
        <f>IFERROR(VLOOKUP($A8,'Import élèves'!$B:$L,11,0),"")</f>
        <v>0</v>
      </c>
      <c r="K8" s="218"/>
      <c r="M8" s="360"/>
      <c r="N8" s="365"/>
      <c r="O8" s="366"/>
    </row>
    <row r="9" spans="1:20" ht="15" customHeight="1" x14ac:dyDescent="0.3">
      <c r="A9" s="3">
        <v>8</v>
      </c>
      <c r="B9" s="3">
        <f>COUNTIF($K$2:K9,"x")</f>
        <v>0</v>
      </c>
      <c r="C9" s="3">
        <f>VLOOKUP($A9,'Import élèves'!$B:$L,2,0)</f>
        <v>8</v>
      </c>
      <c r="E9" s="17">
        <f>IFERROR(VLOOKUP($A9,'Import élèves'!$B:$L,4,0),"")</f>
        <v>0</v>
      </c>
      <c r="F9" s="17">
        <f>IFERROR(VLOOKUP($A9,'Import élèves'!$B:$L,5,0),"")</f>
        <v>0</v>
      </c>
      <c r="G9" s="17">
        <f>IFERROR(VLOOKUP($A9,'Import élèves'!$B:$L,7,0),"")</f>
        <v>0</v>
      </c>
      <c r="H9" s="17">
        <f>IFERROR(VLOOKUP($A9,'Import élèves'!$B:$L,9,0),"")</f>
        <v>0</v>
      </c>
      <c r="I9" s="17">
        <f>IFERROR(VLOOKUP($A9,'Import élèves'!$B:$L,10,0),"")</f>
        <v>0</v>
      </c>
      <c r="J9" s="17">
        <f>IFERROR(VLOOKUP($A9,'Import élèves'!$B:$L,11,0),"")</f>
        <v>0</v>
      </c>
      <c r="K9" s="218"/>
      <c r="M9" s="45"/>
      <c r="N9" s="45"/>
      <c r="O9" s="45"/>
    </row>
    <row r="10" spans="1:20" ht="15" customHeight="1" x14ac:dyDescent="0.25">
      <c r="A10" s="3">
        <v>9</v>
      </c>
      <c r="B10" s="3">
        <f>COUNTIF($K$2:K10,"x")</f>
        <v>0</v>
      </c>
      <c r="C10" s="3">
        <f>VLOOKUP($A10,'Import élèves'!$B:$L,2,0)</f>
        <v>9</v>
      </c>
      <c r="E10" s="17">
        <f>IFERROR(VLOOKUP($A10,'Import élèves'!$B:$L,4,0),"")</f>
        <v>0</v>
      </c>
      <c r="F10" s="17">
        <f>IFERROR(VLOOKUP($A10,'Import élèves'!$B:$L,5,0),"")</f>
        <v>0</v>
      </c>
      <c r="G10" s="17">
        <f>IFERROR(VLOOKUP($A10,'Import élèves'!$B:$L,7,0),"")</f>
        <v>0</v>
      </c>
      <c r="H10" s="17">
        <f>IFERROR(VLOOKUP($A10,'Import élèves'!$B:$L,9,0),"")</f>
        <v>0</v>
      </c>
      <c r="I10" s="17">
        <f>IFERROR(VLOOKUP($A10,'Import élèves'!$B:$L,10,0),"")</f>
        <v>0</v>
      </c>
      <c r="J10" s="17">
        <f>IFERROR(VLOOKUP($A10,'Import élèves'!$B:$L,11,0),"")</f>
        <v>0</v>
      </c>
      <c r="K10" s="218"/>
      <c r="M10" s="369" t="s">
        <v>2098</v>
      </c>
      <c r="N10" s="370"/>
      <c r="O10" s="385" t="s">
        <v>1981</v>
      </c>
      <c r="P10" s="385"/>
      <c r="Q10" s="375" t="str">
        <f>IF(M6&gt;35,"Attention seuls les 35 premiers noms seront inscrits sur la liste.",IF(M6&lt;35,CONCATENATE(M6," noms seront inscrits, ",35-M6," lignes seront sans nom",""),""))</f>
        <v>0 noms seront inscrits, 35 lignes seront sans nom</v>
      </c>
      <c r="R10" s="376"/>
    </row>
    <row r="11" spans="1:20" ht="15" customHeight="1" x14ac:dyDescent="0.25">
      <c r="A11" s="3">
        <v>10</v>
      </c>
      <c r="B11" s="3">
        <f>COUNTIF($K$2:K11,"x")</f>
        <v>0</v>
      </c>
      <c r="C11" s="3">
        <f>VLOOKUP($A11,'Import élèves'!$B:$L,2,0)</f>
        <v>10</v>
      </c>
      <c r="E11" s="17">
        <f>IFERROR(VLOOKUP($A11,'Import élèves'!$B:$L,4,0),"")</f>
        <v>0</v>
      </c>
      <c r="F11" s="17">
        <f>IFERROR(VLOOKUP($A11,'Import élèves'!$B:$L,5,0),"")</f>
        <v>0</v>
      </c>
      <c r="G11" s="17">
        <f>IFERROR(VLOOKUP($A11,'Import élèves'!$B:$L,7,0),"")</f>
        <v>0</v>
      </c>
      <c r="H11" s="17">
        <f>IFERROR(VLOOKUP($A11,'Import élèves'!$B:$L,9,0),"")</f>
        <v>0</v>
      </c>
      <c r="I11" s="17">
        <f>IFERROR(VLOOKUP($A11,'Import élèves'!$B:$L,10,0),"")</f>
        <v>0</v>
      </c>
      <c r="J11" s="17">
        <f>IFERROR(VLOOKUP($A11,'Import élèves'!$B:$L,11,0),"")</f>
        <v>0</v>
      </c>
      <c r="K11" s="218"/>
      <c r="M11" s="371"/>
      <c r="N11" s="372"/>
      <c r="O11" s="386"/>
      <c r="P11" s="386"/>
      <c r="Q11" s="377"/>
      <c r="R11" s="378"/>
      <c r="T11" s="46"/>
    </row>
    <row r="12" spans="1:20" ht="15" customHeight="1" x14ac:dyDescent="0.25">
      <c r="A12" s="3">
        <v>11</v>
      </c>
      <c r="B12" s="3">
        <f>COUNTIF($K$2:K12,"x")</f>
        <v>0</v>
      </c>
      <c r="C12" s="3">
        <f>VLOOKUP($A12,'Import élèves'!$B:$L,2,0)</f>
        <v>11</v>
      </c>
      <c r="E12" s="17">
        <f>IFERROR(VLOOKUP($A12,'Import élèves'!$B:$L,4,0),"")</f>
        <v>0</v>
      </c>
      <c r="F12" s="17">
        <f>IFERROR(VLOOKUP($A12,'Import élèves'!$B:$L,5,0),"")</f>
        <v>0</v>
      </c>
      <c r="G12" s="17">
        <f>IFERROR(VLOOKUP($A12,'Import élèves'!$B:$L,7,0),"")</f>
        <v>0</v>
      </c>
      <c r="H12" s="17">
        <f>IFERROR(VLOOKUP($A12,'Import élèves'!$B:$L,9,0),"")</f>
        <v>0</v>
      </c>
      <c r="I12" s="17">
        <f>IFERROR(VLOOKUP($A12,'Import élèves'!$B:$L,10,0),"")</f>
        <v>0</v>
      </c>
      <c r="J12" s="17">
        <f>IFERROR(VLOOKUP($A12,'Import élèves'!$B:$L,11,0),"")</f>
        <v>0</v>
      </c>
      <c r="K12" s="218"/>
      <c r="M12" s="373"/>
      <c r="N12" s="374"/>
      <c r="O12" s="387"/>
      <c r="P12" s="387"/>
      <c r="Q12" s="379"/>
      <c r="R12" s="380"/>
    </row>
    <row r="13" spans="1:20" ht="15" customHeight="1" x14ac:dyDescent="0.25">
      <c r="A13" s="3">
        <v>12</v>
      </c>
      <c r="B13" s="3">
        <f>COUNTIF($K$2:K13,"x")</f>
        <v>0</v>
      </c>
      <c r="C13" s="3">
        <f>VLOOKUP($A13,'Import élèves'!$B:$L,2,0)</f>
        <v>12</v>
      </c>
      <c r="E13" s="17">
        <f>IFERROR(VLOOKUP($A13,'Import élèves'!$B:$L,4,0),"")</f>
        <v>0</v>
      </c>
      <c r="F13" s="17">
        <f>IFERROR(VLOOKUP($A13,'Import élèves'!$B:$L,5,0),"")</f>
        <v>0</v>
      </c>
      <c r="G13" s="17">
        <f>IFERROR(VLOOKUP($A13,'Import élèves'!$B:$L,7,0),"")</f>
        <v>0</v>
      </c>
      <c r="H13" s="17">
        <f>IFERROR(VLOOKUP($A13,'Import élèves'!$B:$L,9,0),"")</f>
        <v>0</v>
      </c>
      <c r="I13" s="17">
        <f>IFERROR(VLOOKUP($A13,'Import élèves'!$B:$L,10,0),"")</f>
        <v>0</v>
      </c>
      <c r="J13" s="17">
        <f>IFERROR(VLOOKUP($A13,'Import élèves'!$B:$L,11,0),"")</f>
        <v>0</v>
      </c>
      <c r="K13" s="218"/>
      <c r="M13" s="369" t="s">
        <v>2099</v>
      </c>
      <c r="N13" s="370"/>
      <c r="O13" s="385" t="s">
        <v>1982</v>
      </c>
      <c r="P13" s="385"/>
      <c r="Q13" s="375" t="str">
        <f>IF(M6&gt;20,"Attention seuls les 20 premiers auront leur bilan édité.",IF(M6&lt;20,CONCATENATE(M6," élèves auront leur feuille éditée, ",20-M6," fiches seront vierges.",""),""))</f>
        <v>0 élèves auront leur feuille éditée, 20 fiches seront vierges.</v>
      </c>
      <c r="R13" s="376"/>
    </row>
    <row r="14" spans="1:20" ht="15" customHeight="1" x14ac:dyDescent="0.25">
      <c r="A14" s="3">
        <v>13</v>
      </c>
      <c r="B14" s="3">
        <f>COUNTIF($K$2:K14,"x")</f>
        <v>0</v>
      </c>
      <c r="C14" s="3">
        <f>VLOOKUP($A14,'Import élèves'!$B:$L,2,0)</f>
        <v>13</v>
      </c>
      <c r="E14" s="17">
        <f>IFERROR(VLOOKUP($A14,'Import élèves'!$B:$L,4,0),"")</f>
        <v>0</v>
      </c>
      <c r="F14" s="17">
        <f>IFERROR(VLOOKUP($A14,'Import élèves'!$B:$L,5,0),"")</f>
        <v>0</v>
      </c>
      <c r="G14" s="17">
        <f>IFERROR(VLOOKUP($A14,'Import élèves'!$B:$L,7,0),"")</f>
        <v>0</v>
      </c>
      <c r="H14" s="17">
        <f>IFERROR(VLOOKUP($A14,'Import élèves'!$B:$L,9,0),"")</f>
        <v>0</v>
      </c>
      <c r="I14" s="17">
        <f>IFERROR(VLOOKUP($A14,'Import élèves'!$B:$L,10,0),"")</f>
        <v>0</v>
      </c>
      <c r="J14" s="17">
        <f>IFERROR(VLOOKUP($A14,'Import élèves'!$B:$L,11,0),"")</f>
        <v>0</v>
      </c>
      <c r="K14" s="218"/>
      <c r="M14" s="371"/>
      <c r="N14" s="372"/>
      <c r="O14" s="386"/>
      <c r="P14" s="386"/>
      <c r="Q14" s="377"/>
      <c r="R14" s="378"/>
    </row>
    <row r="15" spans="1:20" ht="15" customHeight="1" x14ac:dyDescent="0.25">
      <c r="A15" s="3">
        <v>14</v>
      </c>
      <c r="B15" s="3">
        <f>COUNTIF($K$2:K15,"x")</f>
        <v>0</v>
      </c>
      <c r="C15" s="3">
        <f>VLOOKUP($A15,'Import élèves'!$B:$L,2,0)</f>
        <v>14</v>
      </c>
      <c r="E15" s="17">
        <f>IFERROR(VLOOKUP($A15,'Import élèves'!$B:$L,4,0),"")</f>
        <v>0</v>
      </c>
      <c r="F15" s="17">
        <f>IFERROR(VLOOKUP($A15,'Import élèves'!$B:$L,5,0),"")</f>
        <v>0</v>
      </c>
      <c r="G15" s="17">
        <f>IFERROR(VLOOKUP($A15,'Import élèves'!$B:$L,7,0),"")</f>
        <v>0</v>
      </c>
      <c r="H15" s="17">
        <f>IFERROR(VLOOKUP($A15,'Import élèves'!$B:$L,9,0),"")</f>
        <v>0</v>
      </c>
      <c r="I15" s="17">
        <f>IFERROR(VLOOKUP($A15,'Import élèves'!$B:$L,10,0),"")</f>
        <v>0</v>
      </c>
      <c r="J15" s="17">
        <f>IFERROR(VLOOKUP($A15,'Import élèves'!$B:$L,11,0),"")</f>
        <v>0</v>
      </c>
      <c r="K15" s="218"/>
      <c r="M15" s="371"/>
      <c r="N15" s="372"/>
      <c r="O15" s="386"/>
      <c r="P15" s="386"/>
      <c r="Q15" s="377"/>
      <c r="R15" s="378"/>
    </row>
    <row r="16" spans="1:20" ht="15" customHeight="1" x14ac:dyDescent="0.25">
      <c r="A16" s="3">
        <v>15</v>
      </c>
      <c r="B16" s="3">
        <f>COUNTIF($K$2:K16,"x")</f>
        <v>0</v>
      </c>
      <c r="C16" s="3">
        <f>VLOOKUP($A16,'Import élèves'!$B:$L,2,0)</f>
        <v>15</v>
      </c>
      <c r="E16" s="17">
        <f>IFERROR(VLOOKUP($A16,'Import élèves'!$B:$L,4,0),"")</f>
        <v>0</v>
      </c>
      <c r="F16" s="17">
        <f>IFERROR(VLOOKUP($A16,'Import élèves'!$B:$L,5,0),"")</f>
        <v>0</v>
      </c>
      <c r="G16" s="17">
        <f>IFERROR(VLOOKUP($A16,'Import élèves'!$B:$L,7,0),"")</f>
        <v>0</v>
      </c>
      <c r="H16" s="17">
        <f>IFERROR(VLOOKUP($A16,'Import élèves'!$B:$L,9,0),"")</f>
        <v>0</v>
      </c>
      <c r="I16" s="17">
        <f>IFERROR(VLOOKUP($A16,'Import élèves'!$B:$L,10,0),"")</f>
        <v>0</v>
      </c>
      <c r="J16" s="17">
        <f>IFERROR(VLOOKUP($A16,'Import élèves'!$B:$L,11,0),"")</f>
        <v>0</v>
      </c>
      <c r="K16" s="218"/>
      <c r="M16" s="371"/>
      <c r="N16" s="372"/>
      <c r="O16" s="386"/>
      <c r="P16" s="386"/>
      <c r="Q16" s="381" t="str">
        <f>IF(M6&lt;20,CONCATENATE(" N'imprimez que les ",M6," premières pages."),"")</f>
        <v xml:space="preserve"> N'imprimez que les 0 premières pages.</v>
      </c>
      <c r="R16" s="382"/>
    </row>
    <row r="17" spans="1:18" ht="15" customHeight="1" x14ac:dyDescent="0.25">
      <c r="A17" s="3">
        <v>16</v>
      </c>
      <c r="B17" s="3">
        <f>COUNTIF($K$2:K17,"x")</f>
        <v>0</v>
      </c>
      <c r="C17" s="3">
        <f>VLOOKUP($A17,'Import élèves'!$B:$L,2,0)</f>
        <v>16</v>
      </c>
      <c r="E17" s="17">
        <f>IFERROR(VLOOKUP($A17,'Import élèves'!$B:$L,4,0),"")</f>
        <v>0</v>
      </c>
      <c r="F17" s="17">
        <f>IFERROR(VLOOKUP($A17,'Import élèves'!$B:$L,5,0),"")</f>
        <v>0</v>
      </c>
      <c r="G17" s="17">
        <f>IFERROR(VLOOKUP($A17,'Import élèves'!$B:$L,7,0),"")</f>
        <v>0</v>
      </c>
      <c r="H17" s="17">
        <f>IFERROR(VLOOKUP($A17,'Import élèves'!$B:$L,9,0),"")</f>
        <v>0</v>
      </c>
      <c r="I17" s="17">
        <f>IFERROR(VLOOKUP($A17,'Import élèves'!$B:$L,10,0),"")</f>
        <v>0</v>
      </c>
      <c r="J17" s="17">
        <f>IFERROR(VLOOKUP($A17,'Import élèves'!$B:$L,11,0),"")</f>
        <v>0</v>
      </c>
      <c r="K17" s="218"/>
      <c r="M17" s="371"/>
      <c r="N17" s="372"/>
      <c r="O17" s="386"/>
      <c r="P17" s="386"/>
      <c r="Q17" s="381"/>
      <c r="R17" s="382"/>
    </row>
    <row r="18" spans="1:18" ht="15" customHeight="1" x14ac:dyDescent="0.25">
      <c r="A18" s="3">
        <v>17</v>
      </c>
      <c r="B18" s="3">
        <f>COUNTIF($K$2:K18,"x")</f>
        <v>0</v>
      </c>
      <c r="C18" s="3">
        <f>VLOOKUP($A18,'Import élèves'!$B:$L,2,0)</f>
        <v>17</v>
      </c>
      <c r="E18" s="17">
        <f>IFERROR(VLOOKUP($A18,'Import élèves'!$B:$L,4,0),"")</f>
        <v>0</v>
      </c>
      <c r="F18" s="17">
        <f>IFERROR(VLOOKUP($A18,'Import élèves'!$B:$L,5,0),"")</f>
        <v>0</v>
      </c>
      <c r="G18" s="17">
        <f>IFERROR(VLOOKUP($A18,'Import élèves'!$B:$L,7,0),"")</f>
        <v>0</v>
      </c>
      <c r="H18" s="17">
        <f>IFERROR(VLOOKUP($A18,'Import élèves'!$B:$L,9,0),"")</f>
        <v>0</v>
      </c>
      <c r="I18" s="17">
        <f>IFERROR(VLOOKUP($A18,'Import élèves'!$B:$L,10,0),"")</f>
        <v>0</v>
      </c>
      <c r="J18" s="17">
        <f>IFERROR(VLOOKUP($A18,'Import élèves'!$B:$L,11,0),"")</f>
        <v>0</v>
      </c>
      <c r="K18" s="218"/>
      <c r="M18" s="373"/>
      <c r="N18" s="374"/>
      <c r="O18" s="387"/>
      <c r="P18" s="387"/>
      <c r="Q18" s="383"/>
      <c r="R18" s="384"/>
    </row>
    <row r="19" spans="1:18" ht="15" customHeight="1" x14ac:dyDescent="0.25">
      <c r="A19" s="3">
        <v>18</v>
      </c>
      <c r="B19" s="3">
        <f>COUNTIF($K$2:K19,"x")</f>
        <v>0</v>
      </c>
      <c r="C19" s="3">
        <f>VLOOKUP($A19,'Import élèves'!$B:$L,2,0)</f>
        <v>18</v>
      </c>
      <c r="E19" s="17">
        <f>IFERROR(VLOOKUP($A19,'Import élèves'!$B:$L,4,0),"")</f>
        <v>0</v>
      </c>
      <c r="F19" s="17">
        <f>IFERROR(VLOOKUP($A19,'Import élèves'!$B:$L,5,0),"")</f>
        <v>0</v>
      </c>
      <c r="G19" s="17">
        <f>IFERROR(VLOOKUP($A19,'Import élèves'!$B:$L,7,0),"")</f>
        <v>0</v>
      </c>
      <c r="H19" s="17">
        <f>IFERROR(VLOOKUP($A19,'Import élèves'!$B:$L,9,0),"")</f>
        <v>0</v>
      </c>
      <c r="I19" s="17">
        <f>IFERROR(VLOOKUP($A19,'Import élèves'!$B:$L,10,0),"")</f>
        <v>0</v>
      </c>
      <c r="J19" s="17">
        <f>IFERROR(VLOOKUP($A19,'Import élèves'!$B:$L,11,0),"")</f>
        <v>0</v>
      </c>
      <c r="K19" s="218"/>
      <c r="M19" s="47"/>
      <c r="N19" s="47"/>
      <c r="O19" s="47"/>
    </row>
    <row r="20" spans="1:18" ht="15" customHeight="1" x14ac:dyDescent="0.25">
      <c r="A20" s="3">
        <v>19</v>
      </c>
      <c r="B20" s="3">
        <f>COUNTIF($K$2:K20,"x")</f>
        <v>0</v>
      </c>
      <c r="C20" s="3">
        <f>VLOOKUP($A20,'Import élèves'!$B:$L,2,0)</f>
        <v>19</v>
      </c>
      <c r="E20" s="17">
        <f>IFERROR(VLOOKUP($A20,'Import élèves'!$B:$L,4,0),"")</f>
        <v>0</v>
      </c>
      <c r="F20" s="17">
        <f>IFERROR(VLOOKUP($A20,'Import élèves'!$B:$L,5,0),"")</f>
        <v>0</v>
      </c>
      <c r="G20" s="17">
        <f>IFERROR(VLOOKUP($A20,'Import élèves'!$B:$L,7,0),"")</f>
        <v>0</v>
      </c>
      <c r="H20" s="17">
        <f>IFERROR(VLOOKUP($A20,'Import élèves'!$B:$L,9,0),"")</f>
        <v>0</v>
      </c>
      <c r="I20" s="17">
        <f>IFERROR(VLOOKUP($A20,'Import élèves'!$B:$L,10,0),"")</f>
        <v>0</v>
      </c>
      <c r="J20" s="17">
        <f>IFERROR(VLOOKUP($A20,'Import élèves'!$B:$L,11,0),"")</f>
        <v>0</v>
      </c>
      <c r="K20" s="218"/>
      <c r="M20" s="347" t="s">
        <v>2003</v>
      </c>
      <c r="N20" s="347"/>
      <c r="O20" s="347"/>
      <c r="P20" s="347" t="s">
        <v>2003</v>
      </c>
      <c r="Q20" s="347"/>
      <c r="R20" s="347"/>
    </row>
    <row r="21" spans="1:18" ht="15" customHeight="1" x14ac:dyDescent="0.25">
      <c r="A21" s="3">
        <v>20</v>
      </c>
      <c r="B21" s="3">
        <f>COUNTIF($K$2:K21,"x")</f>
        <v>0</v>
      </c>
      <c r="C21" s="3">
        <f>VLOOKUP($A21,'Import élèves'!$B:$L,2,0)</f>
        <v>20</v>
      </c>
      <c r="E21" s="17">
        <f>IFERROR(VLOOKUP($A21,'Import élèves'!$B:$L,4,0),"")</f>
        <v>0</v>
      </c>
      <c r="F21" s="17">
        <f>IFERROR(VLOOKUP($A21,'Import élèves'!$B:$L,5,0),"")</f>
        <v>0</v>
      </c>
      <c r="G21" s="17">
        <f>IFERROR(VLOOKUP($A21,'Import élèves'!$B:$L,7,0),"")</f>
        <v>0</v>
      </c>
      <c r="H21" s="17">
        <f>IFERROR(VLOOKUP($A21,'Import élèves'!$B:$L,9,0),"")</f>
        <v>0</v>
      </c>
      <c r="I21" s="17">
        <f>IFERROR(VLOOKUP($A21,'Import élèves'!$B:$L,10,0),"")</f>
        <v>0</v>
      </c>
      <c r="J21" s="17">
        <f>IFERROR(VLOOKUP($A21,'Import élèves'!$B:$L,11,0),"")</f>
        <v>0</v>
      </c>
      <c r="K21" s="218"/>
      <c r="M21" s="347"/>
      <c r="N21" s="347"/>
      <c r="O21" s="347"/>
      <c r="P21" s="347"/>
      <c r="Q21" s="347"/>
      <c r="R21" s="347"/>
    </row>
    <row r="22" spans="1:18" ht="15" customHeight="1" x14ac:dyDescent="0.25">
      <c r="A22" s="3">
        <v>21</v>
      </c>
      <c r="B22" s="3">
        <f>COUNTIF($K$2:K22,"x")</f>
        <v>0</v>
      </c>
      <c r="C22" s="3">
        <f>VLOOKUP($A22,'Import élèves'!$B:$L,2,0)</f>
        <v>21</v>
      </c>
      <c r="E22" s="17">
        <f>IFERROR(VLOOKUP($A22,'Import élèves'!$B:$L,4,0),"")</f>
        <v>0</v>
      </c>
      <c r="F22" s="17">
        <f>IFERROR(VLOOKUP($A22,'Import élèves'!$B:$L,5,0),"")</f>
        <v>0</v>
      </c>
      <c r="G22" s="17">
        <f>IFERROR(VLOOKUP($A22,'Import élèves'!$B:$L,7,0),"")</f>
        <v>0</v>
      </c>
      <c r="H22" s="17">
        <f>IFERROR(VLOOKUP($A22,'Import élèves'!$B:$L,9,0),"")</f>
        <v>0</v>
      </c>
      <c r="I22" s="17">
        <f>IFERROR(VLOOKUP($A22,'Import élèves'!$B:$L,10,0),"")</f>
        <v>0</v>
      </c>
      <c r="J22" s="17">
        <f>IFERROR(VLOOKUP($A22,'Import élèves'!$B:$L,11,0),"")</f>
        <v>0</v>
      </c>
      <c r="K22" s="218"/>
      <c r="M22" s="347" t="s">
        <v>1983</v>
      </c>
      <c r="N22" s="352"/>
      <c r="O22" s="352"/>
      <c r="P22" s="347" t="s">
        <v>1983</v>
      </c>
      <c r="Q22" s="352"/>
      <c r="R22" s="352"/>
    </row>
    <row r="23" spans="1:18" ht="15" customHeight="1" x14ac:dyDescent="0.25">
      <c r="A23" s="3">
        <v>22</v>
      </c>
      <c r="B23" s="3">
        <f>COUNTIF($K$2:K23,"x")</f>
        <v>0</v>
      </c>
      <c r="C23" s="3">
        <f>VLOOKUP($A23,'Import élèves'!$B:$L,2,0)</f>
        <v>22</v>
      </c>
      <c r="E23" s="17">
        <f>IFERROR(VLOOKUP($A23,'Import élèves'!$B:$L,4,0),"")</f>
        <v>0</v>
      </c>
      <c r="F23" s="17">
        <f>IFERROR(VLOOKUP($A23,'Import élèves'!$B:$L,5,0),"")</f>
        <v>0</v>
      </c>
      <c r="G23" s="17">
        <f>IFERROR(VLOOKUP($A23,'Import élèves'!$B:$L,7,0),"")</f>
        <v>0</v>
      </c>
      <c r="H23" s="17">
        <f>IFERROR(VLOOKUP($A23,'Import élèves'!$B:$L,9,0),"")</f>
        <v>0</v>
      </c>
      <c r="I23" s="17">
        <f>IFERROR(VLOOKUP($A23,'Import élèves'!$B:$L,10,0),"")</f>
        <v>0</v>
      </c>
      <c r="J23" s="17">
        <f>IFERROR(VLOOKUP($A23,'Import élèves'!$B:$L,11,0),"")</f>
        <v>0</v>
      </c>
      <c r="K23" s="218"/>
      <c r="M23" s="347"/>
      <c r="N23" s="352"/>
      <c r="O23" s="352"/>
      <c r="P23" s="347"/>
      <c r="Q23" s="352"/>
      <c r="R23" s="352"/>
    </row>
    <row r="24" spans="1:18" ht="15" customHeight="1" x14ac:dyDescent="0.25">
      <c r="A24" s="3">
        <v>23</v>
      </c>
      <c r="B24" s="3">
        <f>COUNTIF($K$2:K24,"x")</f>
        <v>0</v>
      </c>
      <c r="C24" s="3">
        <f>VLOOKUP($A24,'Import élèves'!$B:$L,2,0)</f>
        <v>23</v>
      </c>
      <c r="E24" s="17">
        <f>IFERROR(VLOOKUP($A24,'Import élèves'!$B:$L,4,0),"")</f>
        <v>0</v>
      </c>
      <c r="F24" s="17">
        <f>IFERROR(VLOOKUP($A24,'Import élèves'!$B:$L,5,0),"")</f>
        <v>0</v>
      </c>
      <c r="G24" s="17">
        <f>IFERROR(VLOOKUP($A24,'Import élèves'!$B:$L,7,0),"")</f>
        <v>0</v>
      </c>
      <c r="H24" s="17">
        <f>IFERROR(VLOOKUP($A24,'Import élèves'!$B:$L,9,0),"")</f>
        <v>0</v>
      </c>
      <c r="I24" s="17">
        <f>IFERROR(VLOOKUP($A24,'Import élèves'!$B:$L,10,0),"")</f>
        <v>0</v>
      </c>
      <c r="J24" s="17">
        <f>IFERROR(VLOOKUP($A24,'Import élèves'!$B:$L,11,0),"")</f>
        <v>0</v>
      </c>
      <c r="K24" s="218"/>
      <c r="M24" s="347" t="s">
        <v>1984</v>
      </c>
      <c r="N24" s="352"/>
      <c r="O24" s="352"/>
      <c r="P24" s="347" t="s">
        <v>1984</v>
      </c>
      <c r="Q24" s="352"/>
      <c r="R24" s="352"/>
    </row>
    <row r="25" spans="1:18" ht="15" customHeight="1" x14ac:dyDescent="0.25">
      <c r="A25" s="3">
        <v>24</v>
      </c>
      <c r="B25" s="3">
        <f>COUNTIF($K$2:K25,"x")</f>
        <v>0</v>
      </c>
      <c r="C25" s="3">
        <f>VLOOKUP($A25,'Import élèves'!$B:$L,2,0)</f>
        <v>24</v>
      </c>
      <c r="E25" s="17">
        <f>IFERROR(VLOOKUP($A25,'Import élèves'!$B:$L,4,0),"")</f>
        <v>0</v>
      </c>
      <c r="F25" s="17">
        <f>IFERROR(VLOOKUP($A25,'Import élèves'!$B:$L,5,0),"")</f>
        <v>0</v>
      </c>
      <c r="G25" s="17">
        <f>IFERROR(VLOOKUP($A25,'Import élèves'!$B:$L,7,0),"")</f>
        <v>0</v>
      </c>
      <c r="H25" s="17">
        <f>IFERROR(VLOOKUP($A25,'Import élèves'!$B:$L,9,0),"")</f>
        <v>0</v>
      </c>
      <c r="I25" s="17">
        <f>IFERROR(VLOOKUP($A25,'Import élèves'!$B:$L,10,0),"")</f>
        <v>0</v>
      </c>
      <c r="J25" s="17">
        <f>IFERROR(VLOOKUP($A25,'Import élèves'!$B:$L,11,0),"")</f>
        <v>0</v>
      </c>
      <c r="K25" s="218"/>
      <c r="M25" s="347"/>
      <c r="N25" s="352"/>
      <c r="O25" s="352"/>
      <c r="P25" s="347"/>
      <c r="Q25" s="352"/>
      <c r="R25" s="352"/>
    </row>
    <row r="26" spans="1:18" ht="15" customHeight="1" x14ac:dyDescent="0.25">
      <c r="A26" s="3">
        <v>25</v>
      </c>
      <c r="B26" s="3">
        <f>COUNTIF($K$2:K26,"x")</f>
        <v>0</v>
      </c>
      <c r="C26" s="3">
        <f>VLOOKUP($A26,'Import élèves'!$B:$L,2,0)</f>
        <v>25</v>
      </c>
      <c r="E26" s="17">
        <f>IFERROR(VLOOKUP($A26,'Import élèves'!$B:$L,4,0),"")</f>
        <v>0</v>
      </c>
      <c r="F26" s="17">
        <f>IFERROR(VLOOKUP($A26,'Import élèves'!$B:$L,5,0),"")</f>
        <v>0</v>
      </c>
      <c r="G26" s="17">
        <f>IFERROR(VLOOKUP($A26,'Import élèves'!$B:$L,7,0),"")</f>
        <v>0</v>
      </c>
      <c r="H26" s="17">
        <f>IFERROR(VLOOKUP($A26,'Import élèves'!$B:$L,9,0),"")</f>
        <v>0</v>
      </c>
      <c r="I26" s="17">
        <f>IFERROR(VLOOKUP($A26,'Import élèves'!$B:$L,10,0),"")</f>
        <v>0</v>
      </c>
      <c r="J26" s="17">
        <f>IFERROR(VLOOKUP($A26,'Import élèves'!$B:$L,11,0),"")</f>
        <v>0</v>
      </c>
      <c r="K26" s="218"/>
      <c r="M26" s="347" t="s">
        <v>1985</v>
      </c>
      <c r="N26" s="353" t="s">
        <v>2039</v>
      </c>
      <c r="O26" s="353"/>
      <c r="P26" s="347" t="s">
        <v>1985</v>
      </c>
      <c r="Q26" s="353" t="s">
        <v>2040</v>
      </c>
      <c r="R26" s="353"/>
    </row>
    <row r="27" spans="1:18" ht="15" customHeight="1" x14ac:dyDescent="0.25">
      <c r="A27" s="3">
        <v>26</v>
      </c>
      <c r="B27" s="3">
        <f>COUNTIF($K$2:K27,"x")</f>
        <v>0</v>
      </c>
      <c r="C27" s="3">
        <f>VLOOKUP($A27,'Import élèves'!$B:$L,2,0)</f>
        <v>26</v>
      </c>
      <c r="E27" s="17">
        <f>IFERROR(VLOOKUP($A27,'Import élèves'!$B:$L,4,0),"")</f>
        <v>0</v>
      </c>
      <c r="F27" s="17">
        <f>IFERROR(VLOOKUP($A27,'Import élèves'!$B:$L,5,0),"")</f>
        <v>0</v>
      </c>
      <c r="G27" s="17">
        <f>IFERROR(VLOOKUP($A27,'Import élèves'!$B:$L,7,0),"")</f>
        <v>0</v>
      </c>
      <c r="H27" s="17">
        <f>IFERROR(VLOOKUP($A27,'Import élèves'!$B:$L,9,0),"")</f>
        <v>0</v>
      </c>
      <c r="I27" s="17">
        <f>IFERROR(VLOOKUP($A27,'Import élèves'!$B:$L,10,0),"")</f>
        <v>0</v>
      </c>
      <c r="J27" s="17">
        <f>IFERROR(VLOOKUP($A27,'Import élèves'!$B:$L,11,0),"")</f>
        <v>0</v>
      </c>
      <c r="K27" s="218"/>
      <c r="M27" s="347"/>
      <c r="N27" s="353"/>
      <c r="O27" s="353"/>
      <c r="P27" s="347"/>
      <c r="Q27" s="353"/>
      <c r="R27" s="353"/>
    </row>
    <row r="28" spans="1:18" ht="15" customHeight="1" x14ac:dyDescent="0.25">
      <c r="A28" s="3">
        <v>27</v>
      </c>
      <c r="B28" s="3">
        <f>COUNTIF($K$2:K28,"x")</f>
        <v>0</v>
      </c>
      <c r="C28" s="3">
        <f>VLOOKUP($A28,'Import élèves'!$B:$L,2,0)</f>
        <v>27</v>
      </c>
      <c r="E28" s="17">
        <f>IFERROR(VLOOKUP($A28,'Import élèves'!$B:$L,4,0),"")</f>
        <v>0</v>
      </c>
      <c r="F28" s="17">
        <f>IFERROR(VLOOKUP($A28,'Import élèves'!$B:$L,5,0),"")</f>
        <v>0</v>
      </c>
      <c r="G28" s="17">
        <f>IFERROR(VLOOKUP($A28,'Import élèves'!$B:$L,7,0),"")</f>
        <v>0</v>
      </c>
      <c r="H28" s="17">
        <f>IFERROR(VLOOKUP($A28,'Import élèves'!$B:$L,9,0),"")</f>
        <v>0</v>
      </c>
      <c r="I28" s="17">
        <f>IFERROR(VLOOKUP($A28,'Import élèves'!$B:$L,10,0),"")</f>
        <v>0</v>
      </c>
      <c r="J28" s="17">
        <f>IFERROR(VLOOKUP($A28,'Import élèves'!$B:$L,11,0),"")</f>
        <v>0</v>
      </c>
      <c r="K28" s="218"/>
      <c r="M28" s="48"/>
      <c r="N28" s="48"/>
      <c r="O28" s="45"/>
    </row>
    <row r="29" spans="1:18" ht="15" customHeight="1" x14ac:dyDescent="0.25">
      <c r="A29" s="3">
        <v>28</v>
      </c>
      <c r="B29" s="3">
        <f>COUNTIF($K$2:K29,"x")</f>
        <v>0</v>
      </c>
      <c r="C29" s="3">
        <f>VLOOKUP($A29,'Import élèves'!$B:$L,2,0)</f>
        <v>28</v>
      </c>
      <c r="E29" s="17">
        <f>IFERROR(VLOOKUP($A29,'Import élèves'!$B:$L,4,0),"")</f>
        <v>0</v>
      </c>
      <c r="F29" s="17">
        <f>IFERROR(VLOOKUP($A29,'Import élèves'!$B:$L,5,0),"")</f>
        <v>0</v>
      </c>
      <c r="G29" s="17">
        <f>IFERROR(VLOOKUP($A29,'Import élèves'!$B:$L,7,0),"")</f>
        <v>0</v>
      </c>
      <c r="H29" s="17">
        <f>IFERROR(VLOOKUP($A29,'Import élèves'!$B:$L,9,0),"")</f>
        <v>0</v>
      </c>
      <c r="I29" s="17">
        <f>IFERROR(VLOOKUP($A29,'Import élèves'!$B:$L,10,0),"")</f>
        <v>0</v>
      </c>
      <c r="J29" s="17">
        <f>IFERROR(VLOOKUP($A29,'Import élèves'!$B:$L,11,0),"")</f>
        <v>0</v>
      </c>
      <c r="K29" s="218"/>
      <c r="M29" s="347" t="s">
        <v>1997</v>
      </c>
      <c r="N29" s="348"/>
    </row>
    <row r="30" spans="1:18" ht="15" customHeight="1" x14ac:dyDescent="0.25">
      <c r="A30" s="3">
        <v>29</v>
      </c>
      <c r="B30" s="3">
        <f>COUNTIF($K$2:K30,"x")</f>
        <v>0</v>
      </c>
      <c r="C30" s="3">
        <f>VLOOKUP($A30,'Import élèves'!$B:$L,2,0)</f>
        <v>29</v>
      </c>
      <c r="E30" s="17">
        <f>IFERROR(VLOOKUP($A30,'Import élèves'!$B:$L,4,0),"")</f>
        <v>0</v>
      </c>
      <c r="F30" s="17">
        <f>IFERROR(VLOOKUP($A30,'Import élèves'!$B:$L,5,0),"")</f>
        <v>0</v>
      </c>
      <c r="G30" s="17">
        <f>IFERROR(VLOOKUP($A30,'Import élèves'!$B:$L,7,0),"")</f>
        <v>0</v>
      </c>
      <c r="H30" s="17">
        <f>IFERROR(VLOOKUP($A30,'Import élèves'!$B:$L,9,0),"")</f>
        <v>0</v>
      </c>
      <c r="I30" s="17">
        <f>IFERROR(VLOOKUP($A30,'Import élèves'!$B:$L,10,0),"")</f>
        <v>0</v>
      </c>
      <c r="J30" s="17">
        <f>IFERROR(VLOOKUP($A30,'Import élèves'!$B:$L,11,0),"")</f>
        <v>0</v>
      </c>
      <c r="K30" s="218"/>
      <c r="M30" s="347"/>
      <c r="N30" s="349"/>
    </row>
    <row r="31" spans="1:18" ht="15" customHeight="1" x14ac:dyDescent="0.25">
      <c r="A31" s="3">
        <v>30</v>
      </c>
      <c r="B31" s="3">
        <f>COUNTIF($K$2:K31,"x")</f>
        <v>0</v>
      </c>
      <c r="C31" s="3">
        <f>VLOOKUP($A31,'Import élèves'!$B:$L,2,0)</f>
        <v>30</v>
      </c>
      <c r="E31" s="17">
        <f>IFERROR(VLOOKUP($A31,'Import élèves'!$B:$L,4,0),"")</f>
        <v>0</v>
      </c>
      <c r="F31" s="17">
        <f>IFERROR(VLOOKUP($A31,'Import élèves'!$B:$L,5,0),"")</f>
        <v>0</v>
      </c>
      <c r="G31" s="17">
        <f>IFERROR(VLOOKUP($A31,'Import élèves'!$B:$L,7,0),"")</f>
        <v>0</v>
      </c>
      <c r="H31" s="17">
        <f>IFERROR(VLOOKUP($A31,'Import élèves'!$B:$L,9,0),"")</f>
        <v>0</v>
      </c>
      <c r="I31" s="17">
        <f>IFERROR(VLOOKUP($A31,'Import élèves'!$B:$L,10,0),"")</f>
        <v>0</v>
      </c>
      <c r="J31" s="17">
        <f>IFERROR(VLOOKUP($A31,'Import élèves'!$B:$L,11,0),"")</f>
        <v>0</v>
      </c>
      <c r="K31" s="218"/>
      <c r="M31" s="347" t="s">
        <v>1998</v>
      </c>
      <c r="N31" s="350"/>
    </row>
    <row r="32" spans="1:18" ht="15" customHeight="1" x14ac:dyDescent="0.25">
      <c r="A32" s="3">
        <v>31</v>
      </c>
      <c r="B32" s="3">
        <f>COUNTIF($K$2:K32,"x")</f>
        <v>0</v>
      </c>
      <c r="C32" s="3">
        <f>VLOOKUP($A32,'Import élèves'!$B:$L,2,0)</f>
        <v>31</v>
      </c>
      <c r="E32" s="17">
        <f>IFERROR(VLOOKUP($A32,'Import élèves'!$B:$L,4,0),"")</f>
        <v>0</v>
      </c>
      <c r="F32" s="17">
        <f>IFERROR(VLOOKUP($A32,'Import élèves'!$B:$L,5,0),"")</f>
        <v>0</v>
      </c>
      <c r="G32" s="17">
        <f>IFERROR(VLOOKUP($A32,'Import élèves'!$B:$L,7,0),"")</f>
        <v>0</v>
      </c>
      <c r="H32" s="17">
        <f>IFERROR(VLOOKUP($A32,'Import élèves'!$B:$L,9,0),"")</f>
        <v>0</v>
      </c>
      <c r="I32" s="17">
        <f>IFERROR(VLOOKUP($A32,'Import élèves'!$B:$L,10,0),"")</f>
        <v>0</v>
      </c>
      <c r="J32" s="17">
        <f>IFERROR(VLOOKUP($A32,'Import élèves'!$B:$L,11,0),"")</f>
        <v>0</v>
      </c>
      <c r="K32" s="218"/>
      <c r="M32" s="347"/>
      <c r="N32" s="351"/>
    </row>
    <row r="33" spans="1:11" ht="15" customHeight="1" x14ac:dyDescent="0.25">
      <c r="A33" s="3">
        <v>32</v>
      </c>
      <c r="B33" s="3">
        <f>COUNTIF($K$2:K33,"x")</f>
        <v>0</v>
      </c>
      <c r="C33" s="3">
        <f>VLOOKUP($A33,'Import élèves'!$B:$L,2,0)</f>
        <v>32</v>
      </c>
      <c r="E33" s="17">
        <f>IFERROR(VLOOKUP($A33,'Import élèves'!$B:$L,4,0),"")</f>
        <v>0</v>
      </c>
      <c r="F33" s="17">
        <f>IFERROR(VLOOKUP($A33,'Import élèves'!$B:$L,5,0),"")</f>
        <v>0</v>
      </c>
      <c r="G33" s="17">
        <f>IFERROR(VLOOKUP($A33,'Import élèves'!$B:$L,7,0),"")</f>
        <v>0</v>
      </c>
      <c r="H33" s="17">
        <f>IFERROR(VLOOKUP($A33,'Import élèves'!$B:$L,9,0),"")</f>
        <v>0</v>
      </c>
      <c r="I33" s="17">
        <f>IFERROR(VLOOKUP($A33,'Import élèves'!$B:$L,10,0),"")</f>
        <v>0</v>
      </c>
      <c r="J33" s="17">
        <f>IFERROR(VLOOKUP($A33,'Import élèves'!$B:$L,11,0),"")</f>
        <v>0</v>
      </c>
      <c r="K33" s="218"/>
    </row>
    <row r="34" spans="1:11" ht="15" customHeight="1" x14ac:dyDescent="0.25">
      <c r="A34" s="3">
        <v>33</v>
      </c>
      <c r="B34" s="3">
        <f>COUNTIF($K$2:K34,"x")</f>
        <v>0</v>
      </c>
      <c r="C34" s="3">
        <f>VLOOKUP($A34,'Import élèves'!$B:$L,2,0)</f>
        <v>33</v>
      </c>
      <c r="E34" s="17">
        <f>IFERROR(VLOOKUP($A34,'Import élèves'!$B:$L,4,0),"")</f>
        <v>0</v>
      </c>
      <c r="F34" s="17">
        <f>IFERROR(VLOOKUP($A34,'Import élèves'!$B:$L,5,0),"")</f>
        <v>0</v>
      </c>
      <c r="G34" s="17">
        <f>IFERROR(VLOOKUP($A34,'Import élèves'!$B:$L,7,0),"")</f>
        <v>0</v>
      </c>
      <c r="H34" s="17">
        <f>IFERROR(VLOOKUP($A34,'Import élèves'!$B:$L,9,0),"")</f>
        <v>0</v>
      </c>
      <c r="I34" s="17">
        <f>IFERROR(VLOOKUP($A34,'Import élèves'!$B:$L,10,0),"")</f>
        <v>0</v>
      </c>
      <c r="J34" s="17">
        <f>IFERROR(VLOOKUP($A34,'Import élèves'!$B:$L,11,0),"")</f>
        <v>0</v>
      </c>
      <c r="K34" s="218"/>
    </row>
    <row r="35" spans="1:11" ht="15" customHeight="1" x14ac:dyDescent="0.25">
      <c r="A35" s="3">
        <v>34</v>
      </c>
      <c r="B35" s="3">
        <f>COUNTIF($K$2:K35,"x")</f>
        <v>0</v>
      </c>
      <c r="C35" s="3">
        <f>VLOOKUP($A35,'Import élèves'!$B:$L,2,0)</f>
        <v>34</v>
      </c>
      <c r="E35" s="17">
        <f>IFERROR(VLOOKUP($A35,'Import élèves'!$B:$L,4,0),"")</f>
        <v>0</v>
      </c>
      <c r="F35" s="17">
        <f>IFERROR(VLOOKUP($A35,'Import élèves'!$B:$L,5,0),"")</f>
        <v>0</v>
      </c>
      <c r="G35" s="17">
        <f>IFERROR(VLOOKUP($A35,'Import élèves'!$B:$L,7,0),"")</f>
        <v>0</v>
      </c>
      <c r="H35" s="17">
        <f>IFERROR(VLOOKUP($A35,'Import élèves'!$B:$L,9,0),"")</f>
        <v>0</v>
      </c>
      <c r="I35" s="17">
        <f>IFERROR(VLOOKUP($A35,'Import élèves'!$B:$L,10,0),"")</f>
        <v>0</v>
      </c>
      <c r="J35" s="17">
        <f>IFERROR(VLOOKUP($A35,'Import élèves'!$B:$L,11,0),"")</f>
        <v>0</v>
      </c>
      <c r="K35" s="218"/>
    </row>
    <row r="36" spans="1:11" ht="15" customHeight="1" x14ac:dyDescent="0.25">
      <c r="A36" s="3">
        <v>35</v>
      </c>
      <c r="B36" s="3">
        <f>COUNTIF($K$2:K36,"x")</f>
        <v>0</v>
      </c>
      <c r="C36" s="3">
        <f>VLOOKUP($A36,'Import élèves'!$B:$L,2,0)</f>
        <v>35</v>
      </c>
      <c r="E36" s="17">
        <f>IFERROR(VLOOKUP($A36,'Import élèves'!$B:$L,4,0),"")</f>
        <v>0</v>
      </c>
      <c r="F36" s="17">
        <f>IFERROR(VLOOKUP($A36,'Import élèves'!$B:$L,5,0),"")</f>
        <v>0</v>
      </c>
      <c r="G36" s="17">
        <f>IFERROR(VLOOKUP($A36,'Import élèves'!$B:$L,7,0),"")</f>
        <v>0</v>
      </c>
      <c r="H36" s="17">
        <f>IFERROR(VLOOKUP($A36,'Import élèves'!$B:$L,9,0),"")</f>
        <v>0</v>
      </c>
      <c r="I36" s="17">
        <f>IFERROR(VLOOKUP($A36,'Import élèves'!$B:$L,10,0),"")</f>
        <v>0</v>
      </c>
      <c r="J36" s="17">
        <f>IFERROR(VLOOKUP($A36,'Import élèves'!$B:$L,11,0),"")</f>
        <v>0</v>
      </c>
      <c r="K36" s="218"/>
    </row>
    <row r="37" spans="1:11" ht="15" customHeight="1" x14ac:dyDescent="0.25">
      <c r="A37" s="3">
        <v>36</v>
      </c>
      <c r="B37" s="3">
        <f>COUNTIF($K$2:K37,"x")</f>
        <v>0</v>
      </c>
      <c r="C37" s="3">
        <f>VLOOKUP($A37,'Import élèves'!$B:$L,2,0)</f>
        <v>36</v>
      </c>
      <c r="E37" s="17">
        <f>IFERROR(VLOOKUP($A37,'Import élèves'!$B:$L,4,0),"")</f>
        <v>0</v>
      </c>
      <c r="F37" s="17">
        <f>IFERROR(VLOOKUP($A37,'Import élèves'!$B:$L,5,0),"")</f>
        <v>0</v>
      </c>
      <c r="G37" s="17">
        <f>IFERROR(VLOOKUP($A37,'Import élèves'!$B:$L,7,0),"")</f>
        <v>0</v>
      </c>
      <c r="H37" s="17">
        <f>IFERROR(VLOOKUP($A37,'Import élèves'!$B:$L,9,0),"")</f>
        <v>0</v>
      </c>
      <c r="I37" s="17">
        <f>IFERROR(VLOOKUP($A37,'Import élèves'!$B:$L,10,0),"")</f>
        <v>0</v>
      </c>
      <c r="J37" s="17">
        <f>IFERROR(VLOOKUP($A37,'Import élèves'!$B:$L,11,0),"")</f>
        <v>0</v>
      </c>
      <c r="K37" s="218"/>
    </row>
    <row r="38" spans="1:11" ht="15" customHeight="1" x14ac:dyDescent="0.25">
      <c r="A38" s="3">
        <v>37</v>
      </c>
      <c r="B38" s="3">
        <f>COUNTIF($K$2:K38,"x")</f>
        <v>0</v>
      </c>
      <c r="C38" s="3">
        <f>VLOOKUP($A38,'Import élèves'!$B:$L,2,0)</f>
        <v>37</v>
      </c>
      <c r="E38" s="17">
        <f>IFERROR(VLOOKUP($A38,'Import élèves'!$B:$L,4,0),"")</f>
        <v>0</v>
      </c>
      <c r="F38" s="17">
        <f>IFERROR(VLOOKUP($A38,'Import élèves'!$B:$L,5,0),"")</f>
        <v>0</v>
      </c>
      <c r="G38" s="17">
        <f>IFERROR(VLOOKUP($A38,'Import élèves'!$B:$L,7,0),"")</f>
        <v>0</v>
      </c>
      <c r="H38" s="17">
        <f>IFERROR(VLOOKUP($A38,'Import élèves'!$B:$L,9,0),"")</f>
        <v>0</v>
      </c>
      <c r="I38" s="17">
        <f>IFERROR(VLOOKUP($A38,'Import élèves'!$B:$L,10,0),"")</f>
        <v>0</v>
      </c>
      <c r="J38" s="17">
        <f>IFERROR(VLOOKUP($A38,'Import élèves'!$B:$L,11,0),"")</f>
        <v>0</v>
      </c>
      <c r="K38" s="218"/>
    </row>
    <row r="39" spans="1:11" ht="15" customHeight="1" x14ac:dyDescent="0.25">
      <c r="A39" s="3">
        <v>38</v>
      </c>
      <c r="B39" s="3">
        <f>COUNTIF($K$2:K39,"x")</f>
        <v>0</v>
      </c>
      <c r="C39" s="3">
        <f>VLOOKUP($A39,'Import élèves'!$B:$L,2,0)</f>
        <v>38</v>
      </c>
      <c r="E39" s="17">
        <f>IFERROR(VLOOKUP($A39,'Import élèves'!$B:$L,4,0),"")</f>
        <v>0</v>
      </c>
      <c r="F39" s="17">
        <f>IFERROR(VLOOKUP($A39,'Import élèves'!$B:$L,5,0),"")</f>
        <v>0</v>
      </c>
      <c r="G39" s="17">
        <f>IFERROR(VLOOKUP($A39,'Import élèves'!$B:$L,7,0),"")</f>
        <v>0</v>
      </c>
      <c r="H39" s="17">
        <f>IFERROR(VLOOKUP($A39,'Import élèves'!$B:$L,9,0),"")</f>
        <v>0</v>
      </c>
      <c r="I39" s="17">
        <f>IFERROR(VLOOKUP($A39,'Import élèves'!$B:$L,10,0),"")</f>
        <v>0</v>
      </c>
      <c r="J39" s="17">
        <f>IFERROR(VLOOKUP($A39,'Import élèves'!$B:$L,11,0),"")</f>
        <v>0</v>
      </c>
      <c r="K39" s="218"/>
    </row>
    <row r="40" spans="1:11" ht="15" customHeight="1" x14ac:dyDescent="0.25">
      <c r="A40" s="3">
        <v>39</v>
      </c>
      <c r="B40" s="3">
        <f>COUNTIF($K$2:K40,"x")</f>
        <v>0</v>
      </c>
      <c r="C40" s="3">
        <f>VLOOKUP($A40,'Import élèves'!$B:$L,2,0)</f>
        <v>39</v>
      </c>
      <c r="E40" s="17">
        <f>IFERROR(VLOOKUP($A40,'Import élèves'!$B:$L,4,0),"")</f>
        <v>0</v>
      </c>
      <c r="F40" s="17">
        <f>IFERROR(VLOOKUP($A40,'Import élèves'!$B:$L,5,0),"")</f>
        <v>0</v>
      </c>
      <c r="G40" s="17">
        <f>IFERROR(VLOOKUP($A40,'Import élèves'!$B:$L,7,0),"")</f>
        <v>0</v>
      </c>
      <c r="H40" s="17">
        <f>IFERROR(VLOOKUP($A40,'Import élèves'!$B:$L,9,0),"")</f>
        <v>0</v>
      </c>
      <c r="I40" s="17">
        <f>IFERROR(VLOOKUP($A40,'Import élèves'!$B:$L,10,0),"")</f>
        <v>0</v>
      </c>
      <c r="J40" s="17">
        <f>IFERROR(VLOOKUP($A40,'Import élèves'!$B:$L,11,0),"")</f>
        <v>0</v>
      </c>
      <c r="K40" s="218"/>
    </row>
    <row r="41" spans="1:11" ht="15" customHeight="1" x14ac:dyDescent="0.25">
      <c r="A41" s="3">
        <v>40</v>
      </c>
      <c r="B41" s="3">
        <f>COUNTIF($K$2:K41,"x")</f>
        <v>0</v>
      </c>
      <c r="C41" s="3">
        <f>VLOOKUP($A41,'Import élèves'!$B:$L,2,0)</f>
        <v>40</v>
      </c>
      <c r="E41" s="17">
        <f>IFERROR(VLOOKUP($A41,'Import élèves'!$B:$L,4,0),"")</f>
        <v>0</v>
      </c>
      <c r="F41" s="17">
        <f>IFERROR(VLOOKUP($A41,'Import élèves'!$B:$L,5,0),"")</f>
        <v>0</v>
      </c>
      <c r="G41" s="17">
        <f>IFERROR(VLOOKUP($A41,'Import élèves'!$B:$L,7,0),"")</f>
        <v>0</v>
      </c>
      <c r="H41" s="17">
        <f>IFERROR(VLOOKUP($A41,'Import élèves'!$B:$L,9,0),"")</f>
        <v>0</v>
      </c>
      <c r="I41" s="17">
        <f>IFERROR(VLOOKUP($A41,'Import élèves'!$B:$L,10,0),"")</f>
        <v>0</v>
      </c>
      <c r="J41" s="17">
        <f>IFERROR(VLOOKUP($A41,'Import élèves'!$B:$L,11,0),"")</f>
        <v>0</v>
      </c>
      <c r="K41" s="218"/>
    </row>
    <row r="42" spans="1:11" ht="15" customHeight="1" x14ac:dyDescent="0.25">
      <c r="A42" s="3">
        <v>41</v>
      </c>
      <c r="B42" s="3">
        <f>COUNTIF($K$2:K42,"x")</f>
        <v>0</v>
      </c>
      <c r="C42" s="3">
        <f>VLOOKUP($A42,'Import élèves'!$B:$L,2,0)</f>
        <v>41</v>
      </c>
      <c r="E42" s="17">
        <f>IFERROR(VLOOKUP($A42,'Import élèves'!$B:$L,4,0),"")</f>
        <v>0</v>
      </c>
      <c r="F42" s="17">
        <f>IFERROR(VLOOKUP($A42,'Import élèves'!$B:$L,5,0),"")</f>
        <v>0</v>
      </c>
      <c r="G42" s="17">
        <f>IFERROR(VLOOKUP($A42,'Import élèves'!$B:$L,7,0),"")</f>
        <v>0</v>
      </c>
      <c r="H42" s="17">
        <f>IFERROR(VLOOKUP($A42,'Import élèves'!$B:$L,9,0),"")</f>
        <v>0</v>
      </c>
      <c r="I42" s="17">
        <f>IFERROR(VLOOKUP($A42,'Import élèves'!$B:$L,10,0),"")</f>
        <v>0</v>
      </c>
      <c r="J42" s="17">
        <f>IFERROR(VLOOKUP($A42,'Import élèves'!$B:$L,11,0),"")</f>
        <v>0</v>
      </c>
      <c r="K42" s="218"/>
    </row>
    <row r="43" spans="1:11" ht="15" customHeight="1" x14ac:dyDescent="0.25">
      <c r="A43" s="3">
        <v>42</v>
      </c>
      <c r="B43" s="3">
        <f>COUNTIF($K$2:K43,"x")</f>
        <v>0</v>
      </c>
      <c r="C43" s="3">
        <f>VLOOKUP($A43,'Import élèves'!$B:$L,2,0)</f>
        <v>42</v>
      </c>
      <c r="E43" s="17">
        <f>IFERROR(VLOOKUP($A43,'Import élèves'!$B:$L,4,0),"")</f>
        <v>0</v>
      </c>
      <c r="F43" s="17">
        <f>IFERROR(VLOOKUP($A43,'Import élèves'!$B:$L,5,0),"")</f>
        <v>0</v>
      </c>
      <c r="G43" s="17">
        <f>IFERROR(VLOOKUP($A43,'Import élèves'!$B:$L,7,0),"")</f>
        <v>0</v>
      </c>
      <c r="H43" s="17">
        <f>IFERROR(VLOOKUP($A43,'Import élèves'!$B:$L,9,0),"")</f>
        <v>0</v>
      </c>
      <c r="I43" s="17">
        <f>IFERROR(VLOOKUP($A43,'Import élèves'!$B:$L,10,0),"")</f>
        <v>0</v>
      </c>
      <c r="J43" s="17">
        <f>IFERROR(VLOOKUP($A43,'Import élèves'!$B:$L,11,0),"")</f>
        <v>0</v>
      </c>
      <c r="K43" s="218"/>
    </row>
    <row r="44" spans="1:11" ht="15" customHeight="1" x14ac:dyDescent="0.25">
      <c r="A44" s="3">
        <v>43</v>
      </c>
      <c r="B44" s="3">
        <f>COUNTIF($K$2:K44,"x")</f>
        <v>0</v>
      </c>
      <c r="C44" s="3">
        <f>VLOOKUP($A44,'Import élèves'!$B:$L,2,0)</f>
        <v>43</v>
      </c>
      <c r="E44" s="17">
        <f>IFERROR(VLOOKUP($A44,'Import élèves'!$B:$L,4,0),"")</f>
        <v>0</v>
      </c>
      <c r="F44" s="17">
        <f>IFERROR(VLOOKUP($A44,'Import élèves'!$B:$L,5,0),"")</f>
        <v>0</v>
      </c>
      <c r="G44" s="17">
        <f>IFERROR(VLOOKUP($A44,'Import élèves'!$B:$L,7,0),"")</f>
        <v>0</v>
      </c>
      <c r="H44" s="17">
        <f>IFERROR(VLOOKUP($A44,'Import élèves'!$B:$L,9,0),"")</f>
        <v>0</v>
      </c>
      <c r="I44" s="17">
        <f>IFERROR(VLOOKUP($A44,'Import élèves'!$B:$L,10,0),"")</f>
        <v>0</v>
      </c>
      <c r="J44" s="17">
        <f>IFERROR(VLOOKUP($A44,'Import élèves'!$B:$L,11,0),"")</f>
        <v>0</v>
      </c>
      <c r="K44" s="218"/>
    </row>
    <row r="45" spans="1:11" ht="15" customHeight="1" x14ac:dyDescent="0.25">
      <c r="A45" s="3">
        <v>44</v>
      </c>
      <c r="B45" s="3">
        <f>COUNTIF($K$2:K45,"x")</f>
        <v>0</v>
      </c>
      <c r="C45" s="3">
        <f>VLOOKUP($A45,'Import élèves'!$B:$L,2,0)</f>
        <v>44</v>
      </c>
      <c r="E45" s="17">
        <f>IFERROR(VLOOKUP($A45,'Import élèves'!$B:$L,4,0),"")</f>
        <v>0</v>
      </c>
      <c r="F45" s="17">
        <f>IFERROR(VLOOKUP($A45,'Import élèves'!$B:$L,5,0),"")</f>
        <v>0</v>
      </c>
      <c r="G45" s="17">
        <f>IFERROR(VLOOKUP($A45,'Import élèves'!$B:$L,7,0),"")</f>
        <v>0</v>
      </c>
      <c r="H45" s="17">
        <f>IFERROR(VLOOKUP($A45,'Import élèves'!$B:$L,9,0),"")</f>
        <v>0</v>
      </c>
      <c r="I45" s="17">
        <f>IFERROR(VLOOKUP($A45,'Import élèves'!$B:$L,10,0),"")</f>
        <v>0</v>
      </c>
      <c r="J45" s="17">
        <f>IFERROR(VLOOKUP($A45,'Import élèves'!$B:$L,11,0),"")</f>
        <v>0</v>
      </c>
      <c r="K45" s="218"/>
    </row>
    <row r="46" spans="1:11" ht="15" customHeight="1" x14ac:dyDescent="0.25">
      <c r="A46" s="3">
        <v>45</v>
      </c>
      <c r="B46" s="3">
        <f>COUNTIF($K$2:K46,"x")</f>
        <v>0</v>
      </c>
      <c r="C46" s="3">
        <f>VLOOKUP($A46,'Import élèves'!$B:$L,2,0)</f>
        <v>45</v>
      </c>
      <c r="E46" s="17">
        <f>IFERROR(VLOOKUP($A46,'Import élèves'!$B:$L,4,0),"")</f>
        <v>0</v>
      </c>
      <c r="F46" s="17">
        <f>IFERROR(VLOOKUP($A46,'Import élèves'!$B:$L,5,0),"")</f>
        <v>0</v>
      </c>
      <c r="G46" s="17">
        <f>IFERROR(VLOOKUP($A46,'Import élèves'!$B:$L,7,0),"")</f>
        <v>0</v>
      </c>
      <c r="H46" s="17">
        <f>IFERROR(VLOOKUP($A46,'Import élèves'!$B:$L,9,0),"")</f>
        <v>0</v>
      </c>
      <c r="I46" s="17">
        <f>IFERROR(VLOOKUP($A46,'Import élèves'!$B:$L,10,0),"")</f>
        <v>0</v>
      </c>
      <c r="J46" s="17">
        <f>IFERROR(VLOOKUP($A46,'Import élèves'!$B:$L,11,0),"")</f>
        <v>0</v>
      </c>
      <c r="K46" s="218"/>
    </row>
    <row r="47" spans="1:11" ht="15" customHeight="1" x14ac:dyDescent="0.25">
      <c r="A47" s="3">
        <v>46</v>
      </c>
      <c r="B47" s="3">
        <f>COUNTIF($K$2:K47,"x")</f>
        <v>0</v>
      </c>
      <c r="C47" s="3">
        <f>VLOOKUP($A47,'Import élèves'!$B:$L,2,0)</f>
        <v>46</v>
      </c>
      <c r="E47" s="17">
        <f>IFERROR(VLOOKUP($A47,'Import élèves'!$B:$L,4,0),"")</f>
        <v>0</v>
      </c>
      <c r="F47" s="17">
        <f>IFERROR(VLOOKUP($A47,'Import élèves'!$B:$L,5,0),"")</f>
        <v>0</v>
      </c>
      <c r="G47" s="17">
        <f>IFERROR(VLOOKUP($A47,'Import élèves'!$B:$L,7,0),"")</f>
        <v>0</v>
      </c>
      <c r="H47" s="17">
        <f>IFERROR(VLOOKUP($A47,'Import élèves'!$B:$L,9,0),"")</f>
        <v>0</v>
      </c>
      <c r="I47" s="17">
        <f>IFERROR(VLOOKUP($A47,'Import élèves'!$B:$L,10,0),"")</f>
        <v>0</v>
      </c>
      <c r="J47" s="17">
        <f>IFERROR(VLOOKUP($A47,'Import élèves'!$B:$L,11,0),"")</f>
        <v>0</v>
      </c>
      <c r="K47" s="218"/>
    </row>
    <row r="48" spans="1:11" ht="15" customHeight="1" x14ac:dyDescent="0.25">
      <c r="A48" s="3">
        <v>47</v>
      </c>
      <c r="B48" s="3">
        <f>COUNTIF($K$2:K48,"x")</f>
        <v>0</v>
      </c>
      <c r="C48" s="3">
        <f>VLOOKUP($A48,'Import élèves'!$B:$L,2,0)</f>
        <v>47</v>
      </c>
      <c r="E48" s="17">
        <f>IFERROR(VLOOKUP($A48,'Import élèves'!$B:$L,4,0),"")</f>
        <v>0</v>
      </c>
      <c r="F48" s="17">
        <f>IFERROR(VLOOKUP($A48,'Import élèves'!$B:$L,5,0),"")</f>
        <v>0</v>
      </c>
      <c r="G48" s="17">
        <f>IFERROR(VLOOKUP($A48,'Import élèves'!$B:$L,7,0),"")</f>
        <v>0</v>
      </c>
      <c r="H48" s="17">
        <f>IFERROR(VLOOKUP($A48,'Import élèves'!$B:$L,9,0),"")</f>
        <v>0</v>
      </c>
      <c r="I48" s="17">
        <f>IFERROR(VLOOKUP($A48,'Import élèves'!$B:$L,10,0),"")</f>
        <v>0</v>
      </c>
      <c r="J48" s="17">
        <f>IFERROR(VLOOKUP($A48,'Import élèves'!$B:$L,11,0),"")</f>
        <v>0</v>
      </c>
      <c r="K48" s="218"/>
    </row>
    <row r="49" spans="1:11" ht="15" customHeight="1" x14ac:dyDescent="0.25">
      <c r="A49" s="3">
        <v>48</v>
      </c>
      <c r="B49" s="3">
        <f>COUNTIF($K$2:K49,"x")</f>
        <v>0</v>
      </c>
      <c r="C49" s="3">
        <f>VLOOKUP($A49,'Import élèves'!$B:$L,2,0)</f>
        <v>48</v>
      </c>
      <c r="E49" s="17">
        <f>IFERROR(VLOOKUP($A49,'Import élèves'!$B:$L,4,0),"")</f>
        <v>0</v>
      </c>
      <c r="F49" s="17">
        <f>IFERROR(VLOOKUP($A49,'Import élèves'!$B:$L,5,0),"")</f>
        <v>0</v>
      </c>
      <c r="G49" s="17">
        <f>IFERROR(VLOOKUP($A49,'Import élèves'!$B:$L,7,0),"")</f>
        <v>0</v>
      </c>
      <c r="H49" s="17">
        <f>IFERROR(VLOOKUP($A49,'Import élèves'!$B:$L,9,0),"")</f>
        <v>0</v>
      </c>
      <c r="I49" s="17">
        <f>IFERROR(VLOOKUP($A49,'Import élèves'!$B:$L,10,0),"")</f>
        <v>0</v>
      </c>
      <c r="J49" s="17">
        <f>IFERROR(VLOOKUP($A49,'Import élèves'!$B:$L,11,0),"")</f>
        <v>0</v>
      </c>
      <c r="K49" s="218"/>
    </row>
    <row r="50" spans="1:11" ht="15" customHeight="1" x14ac:dyDescent="0.25">
      <c r="A50" s="3">
        <v>49</v>
      </c>
      <c r="B50" s="3">
        <f>COUNTIF($K$2:K50,"x")</f>
        <v>0</v>
      </c>
      <c r="C50" s="3">
        <f>VLOOKUP($A50,'Import élèves'!$B:$L,2,0)</f>
        <v>49</v>
      </c>
      <c r="E50" s="17">
        <f>IFERROR(VLOOKUP($A50,'Import élèves'!$B:$L,4,0),"")</f>
        <v>0</v>
      </c>
      <c r="F50" s="17">
        <f>IFERROR(VLOOKUP($A50,'Import élèves'!$B:$L,5,0),"")</f>
        <v>0</v>
      </c>
      <c r="G50" s="17">
        <f>IFERROR(VLOOKUP($A50,'Import élèves'!$B:$L,7,0),"")</f>
        <v>0</v>
      </c>
      <c r="H50" s="17">
        <f>IFERROR(VLOOKUP($A50,'Import élèves'!$B:$L,9,0),"")</f>
        <v>0</v>
      </c>
      <c r="I50" s="17">
        <f>IFERROR(VLOOKUP($A50,'Import élèves'!$B:$L,10,0),"")</f>
        <v>0</v>
      </c>
      <c r="J50" s="17">
        <f>IFERROR(VLOOKUP($A50,'Import élèves'!$B:$L,11,0),"")</f>
        <v>0</v>
      </c>
      <c r="K50" s="218"/>
    </row>
    <row r="51" spans="1:11" ht="15" customHeight="1" x14ac:dyDescent="0.25">
      <c r="A51" s="3">
        <v>50</v>
      </c>
      <c r="B51" s="3">
        <f>COUNTIF($K$2:K51,"x")</f>
        <v>0</v>
      </c>
      <c r="C51" s="3">
        <f>VLOOKUP($A51,'Import élèves'!$B:$L,2,0)</f>
        <v>50</v>
      </c>
      <c r="E51" s="17">
        <f>IFERROR(VLOOKUP($A51,'Import élèves'!$B:$L,4,0),"")</f>
        <v>0</v>
      </c>
      <c r="F51" s="17">
        <f>IFERROR(VLOOKUP($A51,'Import élèves'!$B:$L,5,0),"")</f>
        <v>0</v>
      </c>
      <c r="G51" s="17">
        <f>IFERROR(VLOOKUP($A51,'Import élèves'!$B:$L,7,0),"")</f>
        <v>0</v>
      </c>
      <c r="H51" s="17">
        <f>IFERROR(VLOOKUP($A51,'Import élèves'!$B:$L,9,0),"")</f>
        <v>0</v>
      </c>
      <c r="I51" s="17">
        <f>IFERROR(VLOOKUP($A51,'Import élèves'!$B:$L,10,0),"")</f>
        <v>0</v>
      </c>
      <c r="J51" s="17">
        <f>IFERROR(VLOOKUP($A51,'Import élèves'!$B:$L,11,0),"")</f>
        <v>0</v>
      </c>
      <c r="K51" s="218"/>
    </row>
    <row r="52" spans="1:11" ht="15" customHeight="1" x14ac:dyDescent="0.25">
      <c r="A52" s="3">
        <v>51</v>
      </c>
      <c r="B52" s="3">
        <f>COUNTIF($K$2:K52,"x")</f>
        <v>0</v>
      </c>
      <c r="C52" s="3">
        <f>VLOOKUP($A52,'Import élèves'!$B:$L,2,0)</f>
        <v>51</v>
      </c>
      <c r="E52" s="17">
        <f>IFERROR(VLOOKUP($A52,'Import élèves'!$B:$L,4,0),"")</f>
        <v>0</v>
      </c>
      <c r="F52" s="17">
        <f>IFERROR(VLOOKUP($A52,'Import élèves'!$B:$L,5,0),"")</f>
        <v>0</v>
      </c>
      <c r="G52" s="17">
        <f>IFERROR(VLOOKUP($A52,'Import élèves'!$B:$L,7,0),"")</f>
        <v>0</v>
      </c>
      <c r="H52" s="17">
        <f>IFERROR(VLOOKUP($A52,'Import élèves'!$B:$L,9,0),"")</f>
        <v>0</v>
      </c>
      <c r="I52" s="17">
        <f>IFERROR(VLOOKUP($A52,'Import élèves'!$B:$L,10,0),"")</f>
        <v>0</v>
      </c>
      <c r="J52" s="17">
        <f>IFERROR(VLOOKUP($A52,'Import élèves'!$B:$L,11,0),"")</f>
        <v>0</v>
      </c>
      <c r="K52" s="218"/>
    </row>
    <row r="53" spans="1:11" ht="15" customHeight="1" x14ac:dyDescent="0.25">
      <c r="A53" s="3">
        <v>52</v>
      </c>
      <c r="B53" s="3">
        <f>COUNTIF($K$2:K53,"x")</f>
        <v>0</v>
      </c>
      <c r="C53" s="3">
        <f>VLOOKUP($A53,'Import élèves'!$B:$L,2,0)</f>
        <v>52</v>
      </c>
      <c r="E53" s="17">
        <f>IFERROR(VLOOKUP($A53,'Import élèves'!$B:$L,4,0),"")</f>
        <v>0</v>
      </c>
      <c r="F53" s="17">
        <f>IFERROR(VLOOKUP($A53,'Import élèves'!$B:$L,5,0),"")</f>
        <v>0</v>
      </c>
      <c r="G53" s="17">
        <f>IFERROR(VLOOKUP($A53,'Import élèves'!$B:$L,7,0),"")</f>
        <v>0</v>
      </c>
      <c r="H53" s="17">
        <f>IFERROR(VLOOKUP($A53,'Import élèves'!$B:$L,9,0),"")</f>
        <v>0</v>
      </c>
      <c r="I53" s="17">
        <f>IFERROR(VLOOKUP($A53,'Import élèves'!$B:$L,10,0),"")</f>
        <v>0</v>
      </c>
      <c r="J53" s="17">
        <f>IFERROR(VLOOKUP($A53,'Import élèves'!$B:$L,11,0),"")</f>
        <v>0</v>
      </c>
      <c r="K53" s="218"/>
    </row>
    <row r="54" spans="1:11" ht="15" customHeight="1" x14ac:dyDescent="0.25">
      <c r="A54" s="3">
        <v>53</v>
      </c>
      <c r="B54" s="3">
        <f>COUNTIF($K$2:K54,"x")</f>
        <v>0</v>
      </c>
      <c r="C54" s="3">
        <f>VLOOKUP($A54,'Import élèves'!$B:$L,2,0)</f>
        <v>53</v>
      </c>
      <c r="E54" s="17">
        <f>IFERROR(VLOOKUP($A54,'Import élèves'!$B:$L,4,0),"")</f>
        <v>0</v>
      </c>
      <c r="F54" s="17">
        <f>IFERROR(VLOOKUP($A54,'Import élèves'!$B:$L,5,0),"")</f>
        <v>0</v>
      </c>
      <c r="G54" s="17">
        <f>IFERROR(VLOOKUP($A54,'Import élèves'!$B:$L,7,0),"")</f>
        <v>0</v>
      </c>
      <c r="H54" s="17">
        <f>IFERROR(VLOOKUP($A54,'Import élèves'!$B:$L,9,0),"")</f>
        <v>0</v>
      </c>
      <c r="I54" s="17">
        <f>IFERROR(VLOOKUP($A54,'Import élèves'!$B:$L,10,0),"")</f>
        <v>0</v>
      </c>
      <c r="J54" s="17">
        <f>IFERROR(VLOOKUP($A54,'Import élèves'!$B:$L,11,0),"")</f>
        <v>0</v>
      </c>
      <c r="K54" s="218"/>
    </row>
    <row r="55" spans="1:11" ht="15" customHeight="1" x14ac:dyDescent="0.25">
      <c r="A55" s="3">
        <v>54</v>
      </c>
      <c r="B55" s="3">
        <f>COUNTIF($K$2:K55,"x")</f>
        <v>0</v>
      </c>
      <c r="C55" s="3">
        <f>VLOOKUP($A55,'Import élèves'!$B:$L,2,0)</f>
        <v>54</v>
      </c>
      <c r="E55" s="17">
        <f>IFERROR(VLOOKUP($A55,'Import élèves'!$B:$L,4,0),"")</f>
        <v>0</v>
      </c>
      <c r="F55" s="17">
        <f>IFERROR(VLOOKUP($A55,'Import élèves'!$B:$L,5,0),"")</f>
        <v>0</v>
      </c>
      <c r="G55" s="17">
        <f>IFERROR(VLOOKUP($A55,'Import élèves'!$B:$L,7,0),"")</f>
        <v>0</v>
      </c>
      <c r="H55" s="17">
        <f>IFERROR(VLOOKUP($A55,'Import élèves'!$B:$L,9,0),"")</f>
        <v>0</v>
      </c>
      <c r="I55" s="17">
        <f>IFERROR(VLOOKUP($A55,'Import élèves'!$B:$L,10,0),"")</f>
        <v>0</v>
      </c>
      <c r="J55" s="17">
        <f>IFERROR(VLOOKUP($A55,'Import élèves'!$B:$L,11,0),"")</f>
        <v>0</v>
      </c>
      <c r="K55" s="218"/>
    </row>
    <row r="56" spans="1:11" ht="15" customHeight="1" x14ac:dyDescent="0.25">
      <c r="A56" s="3">
        <v>55</v>
      </c>
      <c r="B56" s="3">
        <f>COUNTIF($K$2:K56,"x")</f>
        <v>0</v>
      </c>
      <c r="C56" s="3">
        <f>VLOOKUP($A56,'Import élèves'!$B:$L,2,0)</f>
        <v>55</v>
      </c>
      <c r="E56" s="17">
        <f>IFERROR(VLOOKUP($A56,'Import élèves'!$B:$L,4,0),"")</f>
        <v>0</v>
      </c>
      <c r="F56" s="17">
        <f>IFERROR(VLOOKUP($A56,'Import élèves'!$B:$L,5,0),"")</f>
        <v>0</v>
      </c>
      <c r="G56" s="17">
        <f>IFERROR(VLOOKUP($A56,'Import élèves'!$B:$L,7,0),"")</f>
        <v>0</v>
      </c>
      <c r="H56" s="17">
        <f>IFERROR(VLOOKUP($A56,'Import élèves'!$B:$L,9,0),"")</f>
        <v>0</v>
      </c>
      <c r="I56" s="17">
        <f>IFERROR(VLOOKUP($A56,'Import élèves'!$B:$L,10,0),"")</f>
        <v>0</v>
      </c>
      <c r="J56" s="17">
        <f>IFERROR(VLOOKUP($A56,'Import élèves'!$B:$L,11,0),"")</f>
        <v>0</v>
      </c>
      <c r="K56" s="218"/>
    </row>
    <row r="57" spans="1:11" ht="15" customHeight="1" x14ac:dyDescent="0.25">
      <c r="A57" s="3">
        <v>56</v>
      </c>
      <c r="B57" s="3">
        <f>COUNTIF($K$2:K57,"x")</f>
        <v>0</v>
      </c>
      <c r="C57" s="3">
        <f>VLOOKUP($A57,'Import élèves'!$B:$L,2,0)</f>
        <v>56</v>
      </c>
      <c r="E57" s="17">
        <f>IFERROR(VLOOKUP($A57,'Import élèves'!$B:$L,4,0),"")</f>
        <v>0</v>
      </c>
      <c r="F57" s="17">
        <f>IFERROR(VLOOKUP($A57,'Import élèves'!$B:$L,5,0),"")</f>
        <v>0</v>
      </c>
      <c r="G57" s="17">
        <f>IFERROR(VLOOKUP($A57,'Import élèves'!$B:$L,7,0),"")</f>
        <v>0</v>
      </c>
      <c r="H57" s="17">
        <f>IFERROR(VLOOKUP($A57,'Import élèves'!$B:$L,9,0),"")</f>
        <v>0</v>
      </c>
      <c r="I57" s="17">
        <f>IFERROR(VLOOKUP($A57,'Import élèves'!$B:$L,10,0),"")</f>
        <v>0</v>
      </c>
      <c r="J57" s="17">
        <f>IFERROR(VLOOKUP($A57,'Import élèves'!$B:$L,11,0),"")</f>
        <v>0</v>
      </c>
      <c r="K57" s="218"/>
    </row>
    <row r="58" spans="1:11" ht="15" customHeight="1" x14ac:dyDescent="0.25">
      <c r="A58" s="3">
        <v>57</v>
      </c>
      <c r="B58" s="3">
        <f>COUNTIF($K$2:K58,"x")</f>
        <v>0</v>
      </c>
      <c r="C58" s="3">
        <f>VLOOKUP($A58,'Import élèves'!$B:$L,2,0)</f>
        <v>57</v>
      </c>
      <c r="E58" s="17">
        <f>IFERROR(VLOOKUP($A58,'Import élèves'!$B:$L,4,0),"")</f>
        <v>0</v>
      </c>
      <c r="F58" s="17">
        <f>IFERROR(VLOOKUP($A58,'Import élèves'!$B:$L,5,0),"")</f>
        <v>0</v>
      </c>
      <c r="G58" s="17">
        <f>IFERROR(VLOOKUP($A58,'Import élèves'!$B:$L,7,0),"")</f>
        <v>0</v>
      </c>
      <c r="H58" s="17">
        <f>IFERROR(VLOOKUP($A58,'Import élèves'!$B:$L,9,0),"")</f>
        <v>0</v>
      </c>
      <c r="I58" s="17">
        <f>IFERROR(VLOOKUP($A58,'Import élèves'!$B:$L,10,0),"")</f>
        <v>0</v>
      </c>
      <c r="J58" s="17">
        <f>IFERROR(VLOOKUP($A58,'Import élèves'!$B:$L,11,0),"")</f>
        <v>0</v>
      </c>
      <c r="K58" s="218"/>
    </row>
    <row r="59" spans="1:11" ht="15" customHeight="1" x14ac:dyDescent="0.25">
      <c r="A59" s="3">
        <v>58</v>
      </c>
      <c r="B59" s="3">
        <f>COUNTIF($K$2:K59,"x")</f>
        <v>0</v>
      </c>
      <c r="C59" s="3">
        <f>VLOOKUP($A59,'Import élèves'!$B:$L,2,0)</f>
        <v>58</v>
      </c>
      <c r="E59" s="17">
        <f>IFERROR(VLOOKUP($A59,'Import élèves'!$B:$L,4,0),"")</f>
        <v>0</v>
      </c>
      <c r="F59" s="17">
        <f>IFERROR(VLOOKUP($A59,'Import élèves'!$B:$L,5,0),"")</f>
        <v>0</v>
      </c>
      <c r="G59" s="17">
        <f>IFERROR(VLOOKUP($A59,'Import élèves'!$B:$L,7,0),"")</f>
        <v>0</v>
      </c>
      <c r="H59" s="17">
        <f>IFERROR(VLOOKUP($A59,'Import élèves'!$B:$L,9,0),"")</f>
        <v>0</v>
      </c>
      <c r="I59" s="17">
        <f>IFERROR(VLOOKUP($A59,'Import élèves'!$B:$L,10,0),"")</f>
        <v>0</v>
      </c>
      <c r="J59" s="17">
        <f>IFERROR(VLOOKUP($A59,'Import élèves'!$B:$L,11,0),"")</f>
        <v>0</v>
      </c>
      <c r="K59" s="218"/>
    </row>
    <row r="60" spans="1:11" ht="15" customHeight="1" x14ac:dyDescent="0.25">
      <c r="A60" s="3">
        <v>59</v>
      </c>
      <c r="B60" s="3">
        <f>COUNTIF($K$2:K60,"x")</f>
        <v>0</v>
      </c>
      <c r="C60" s="3">
        <f>VLOOKUP($A60,'Import élèves'!$B:$L,2,0)</f>
        <v>59</v>
      </c>
      <c r="E60" s="17">
        <f>IFERROR(VLOOKUP($A60,'Import élèves'!$B:$L,4,0),"")</f>
        <v>0</v>
      </c>
      <c r="F60" s="17">
        <f>IFERROR(VLOOKUP($A60,'Import élèves'!$B:$L,5,0),"")</f>
        <v>0</v>
      </c>
      <c r="G60" s="17">
        <f>IFERROR(VLOOKUP($A60,'Import élèves'!$B:$L,7,0),"")</f>
        <v>0</v>
      </c>
      <c r="H60" s="17">
        <f>IFERROR(VLOOKUP($A60,'Import élèves'!$B:$L,9,0),"")</f>
        <v>0</v>
      </c>
      <c r="I60" s="17">
        <f>IFERROR(VLOOKUP($A60,'Import élèves'!$B:$L,10,0),"")</f>
        <v>0</v>
      </c>
      <c r="J60" s="17">
        <f>IFERROR(VLOOKUP($A60,'Import élèves'!$B:$L,11,0),"")</f>
        <v>0</v>
      </c>
      <c r="K60" s="218"/>
    </row>
    <row r="61" spans="1:11" ht="15" customHeight="1" x14ac:dyDescent="0.25">
      <c r="A61" s="3">
        <v>60</v>
      </c>
      <c r="B61" s="3">
        <f>COUNTIF($K$2:K61,"x")</f>
        <v>0</v>
      </c>
      <c r="C61" s="3">
        <f>VLOOKUP($A61,'Import élèves'!$B:$L,2,0)</f>
        <v>60</v>
      </c>
      <c r="E61" s="17">
        <f>IFERROR(VLOOKUP($A61,'Import élèves'!$B:$L,4,0),"")</f>
        <v>0</v>
      </c>
      <c r="F61" s="17">
        <f>IFERROR(VLOOKUP($A61,'Import élèves'!$B:$L,5,0),"")</f>
        <v>0</v>
      </c>
      <c r="G61" s="17">
        <f>IFERROR(VLOOKUP($A61,'Import élèves'!$B:$L,7,0),"")</f>
        <v>0</v>
      </c>
      <c r="H61" s="17">
        <f>IFERROR(VLOOKUP($A61,'Import élèves'!$B:$L,9,0),"")</f>
        <v>0</v>
      </c>
      <c r="I61" s="17">
        <f>IFERROR(VLOOKUP($A61,'Import élèves'!$B:$L,10,0),"")</f>
        <v>0</v>
      </c>
      <c r="J61" s="17">
        <f>IFERROR(VLOOKUP($A61,'Import élèves'!$B:$L,11,0),"")</f>
        <v>0</v>
      </c>
      <c r="K61" s="218"/>
    </row>
    <row r="62" spans="1:11" ht="15" customHeight="1" x14ac:dyDescent="0.25">
      <c r="A62" s="3">
        <v>61</v>
      </c>
      <c r="B62" s="3">
        <f>COUNTIF($K$2:K62,"x")</f>
        <v>0</v>
      </c>
      <c r="C62" s="3">
        <f>VLOOKUP($A62,'Import élèves'!$B:$L,2,0)</f>
        <v>61</v>
      </c>
      <c r="E62" s="17">
        <f>IFERROR(VLOOKUP($A62,'Import élèves'!$B:$L,4,0),"")</f>
        <v>0</v>
      </c>
      <c r="F62" s="17">
        <f>IFERROR(VLOOKUP($A62,'Import élèves'!$B:$L,5,0),"")</f>
        <v>0</v>
      </c>
      <c r="G62" s="17">
        <f>IFERROR(VLOOKUP($A62,'Import élèves'!$B:$L,7,0),"")</f>
        <v>0</v>
      </c>
      <c r="H62" s="17">
        <f>IFERROR(VLOOKUP($A62,'Import élèves'!$B:$L,9,0),"")</f>
        <v>0</v>
      </c>
      <c r="I62" s="17">
        <f>IFERROR(VLOOKUP($A62,'Import élèves'!$B:$L,10,0),"")</f>
        <v>0</v>
      </c>
      <c r="J62" s="17">
        <f>IFERROR(VLOOKUP($A62,'Import élèves'!$B:$L,11,0),"")</f>
        <v>0</v>
      </c>
      <c r="K62" s="218"/>
    </row>
    <row r="63" spans="1:11" ht="15" customHeight="1" x14ac:dyDescent="0.25">
      <c r="A63" s="3">
        <v>62</v>
      </c>
      <c r="B63" s="3">
        <f>COUNTIF($K$2:K63,"x")</f>
        <v>0</v>
      </c>
      <c r="C63" s="3">
        <f>VLOOKUP($A63,'Import élèves'!$B:$L,2,0)</f>
        <v>62</v>
      </c>
      <c r="E63" s="17">
        <f>IFERROR(VLOOKUP($A63,'Import élèves'!$B:$L,4,0),"")</f>
        <v>0</v>
      </c>
      <c r="F63" s="17">
        <f>IFERROR(VLOOKUP($A63,'Import élèves'!$B:$L,5,0),"")</f>
        <v>0</v>
      </c>
      <c r="G63" s="17">
        <f>IFERROR(VLOOKUP($A63,'Import élèves'!$B:$L,7,0),"")</f>
        <v>0</v>
      </c>
      <c r="H63" s="17">
        <f>IFERROR(VLOOKUP($A63,'Import élèves'!$B:$L,9,0),"")</f>
        <v>0</v>
      </c>
      <c r="I63" s="17">
        <f>IFERROR(VLOOKUP($A63,'Import élèves'!$B:$L,10,0),"")</f>
        <v>0</v>
      </c>
      <c r="J63" s="17">
        <f>IFERROR(VLOOKUP($A63,'Import élèves'!$B:$L,11,0),"")</f>
        <v>0</v>
      </c>
      <c r="K63" s="218"/>
    </row>
    <row r="64" spans="1:11" ht="15" customHeight="1" x14ac:dyDescent="0.25">
      <c r="A64" s="3">
        <v>63</v>
      </c>
      <c r="B64" s="3">
        <f>COUNTIF($K$2:K64,"x")</f>
        <v>0</v>
      </c>
      <c r="C64" s="3">
        <f>VLOOKUP($A64,'Import élèves'!$B:$L,2,0)</f>
        <v>63</v>
      </c>
      <c r="E64" s="17">
        <f>IFERROR(VLOOKUP($A64,'Import élèves'!$B:$L,4,0),"")</f>
        <v>0</v>
      </c>
      <c r="F64" s="17">
        <f>IFERROR(VLOOKUP($A64,'Import élèves'!$B:$L,5,0),"")</f>
        <v>0</v>
      </c>
      <c r="G64" s="17">
        <f>IFERROR(VLOOKUP($A64,'Import élèves'!$B:$L,7,0),"")</f>
        <v>0</v>
      </c>
      <c r="H64" s="17">
        <f>IFERROR(VLOOKUP($A64,'Import élèves'!$B:$L,9,0),"")</f>
        <v>0</v>
      </c>
      <c r="I64" s="17">
        <f>IFERROR(VLOOKUP($A64,'Import élèves'!$B:$L,10,0),"")</f>
        <v>0</v>
      </c>
      <c r="J64" s="17">
        <f>IFERROR(VLOOKUP($A64,'Import élèves'!$B:$L,11,0),"")</f>
        <v>0</v>
      </c>
      <c r="K64" s="218"/>
    </row>
    <row r="65" spans="1:11" ht="15" customHeight="1" x14ac:dyDescent="0.25">
      <c r="A65" s="3">
        <v>64</v>
      </c>
      <c r="B65" s="3">
        <f>COUNTIF($K$2:K65,"x")</f>
        <v>0</v>
      </c>
      <c r="C65" s="3">
        <f>VLOOKUP($A65,'Import élèves'!$B:$L,2,0)</f>
        <v>64</v>
      </c>
      <c r="E65" s="17">
        <f>IFERROR(VLOOKUP($A65,'Import élèves'!$B:$L,4,0),"")</f>
        <v>0</v>
      </c>
      <c r="F65" s="17">
        <f>IFERROR(VLOOKUP($A65,'Import élèves'!$B:$L,5,0),"")</f>
        <v>0</v>
      </c>
      <c r="G65" s="17">
        <f>IFERROR(VLOOKUP($A65,'Import élèves'!$B:$L,7,0),"")</f>
        <v>0</v>
      </c>
      <c r="H65" s="17">
        <f>IFERROR(VLOOKUP($A65,'Import élèves'!$B:$L,9,0),"")</f>
        <v>0</v>
      </c>
      <c r="I65" s="17">
        <f>IFERROR(VLOOKUP($A65,'Import élèves'!$B:$L,10,0),"")</f>
        <v>0</v>
      </c>
      <c r="J65" s="17">
        <f>IFERROR(VLOOKUP($A65,'Import élèves'!$B:$L,11,0),"")</f>
        <v>0</v>
      </c>
      <c r="K65" s="218"/>
    </row>
    <row r="66" spans="1:11" ht="15" customHeight="1" x14ac:dyDescent="0.25">
      <c r="A66" s="3">
        <v>65</v>
      </c>
      <c r="B66" s="3">
        <f>COUNTIF($K$2:K66,"x")</f>
        <v>0</v>
      </c>
      <c r="C66" s="3">
        <f>VLOOKUP($A66,'Import élèves'!$B:$L,2,0)</f>
        <v>65</v>
      </c>
      <c r="E66" s="17">
        <f>IFERROR(VLOOKUP($A66,'Import élèves'!$B:$L,4,0),"")</f>
        <v>0</v>
      </c>
      <c r="F66" s="17">
        <f>IFERROR(VLOOKUP($A66,'Import élèves'!$B:$L,5,0),"")</f>
        <v>0</v>
      </c>
      <c r="G66" s="17">
        <f>IFERROR(VLOOKUP($A66,'Import élèves'!$B:$L,7,0),"")</f>
        <v>0</v>
      </c>
      <c r="H66" s="17">
        <f>IFERROR(VLOOKUP($A66,'Import élèves'!$B:$L,9,0),"")</f>
        <v>0</v>
      </c>
      <c r="I66" s="17">
        <f>IFERROR(VLOOKUP($A66,'Import élèves'!$B:$L,10,0),"")</f>
        <v>0</v>
      </c>
      <c r="J66" s="17">
        <f>IFERROR(VLOOKUP($A66,'Import élèves'!$B:$L,11,0),"")</f>
        <v>0</v>
      </c>
      <c r="K66" s="218"/>
    </row>
    <row r="67" spans="1:11" ht="15" customHeight="1" x14ac:dyDescent="0.25">
      <c r="A67" s="3">
        <v>66</v>
      </c>
      <c r="B67" s="3">
        <f>COUNTIF($K$2:K67,"x")</f>
        <v>0</v>
      </c>
      <c r="C67" s="3">
        <f>VLOOKUP($A67,'Import élèves'!$B:$L,2,0)</f>
        <v>66</v>
      </c>
      <c r="E67" s="17">
        <f>IFERROR(VLOOKUP($A67,'Import élèves'!$B:$L,4,0),"")</f>
        <v>0</v>
      </c>
      <c r="F67" s="17">
        <f>IFERROR(VLOOKUP($A67,'Import élèves'!$B:$L,5,0),"")</f>
        <v>0</v>
      </c>
      <c r="G67" s="17">
        <f>IFERROR(VLOOKUP($A67,'Import élèves'!$B:$L,7,0),"")</f>
        <v>0</v>
      </c>
      <c r="H67" s="17">
        <f>IFERROR(VLOOKUP($A67,'Import élèves'!$B:$L,9,0),"")</f>
        <v>0</v>
      </c>
      <c r="I67" s="17">
        <f>IFERROR(VLOOKUP($A67,'Import élèves'!$B:$L,10,0),"")</f>
        <v>0</v>
      </c>
      <c r="J67" s="17">
        <f>IFERROR(VLOOKUP($A67,'Import élèves'!$B:$L,11,0),"")</f>
        <v>0</v>
      </c>
      <c r="K67" s="218"/>
    </row>
    <row r="68" spans="1:11" ht="15" customHeight="1" x14ac:dyDescent="0.25">
      <c r="A68" s="3">
        <v>67</v>
      </c>
      <c r="B68" s="3">
        <f>COUNTIF($K$2:K68,"x")</f>
        <v>0</v>
      </c>
      <c r="C68" s="3">
        <f>VLOOKUP($A68,'Import élèves'!$B:$L,2,0)</f>
        <v>67</v>
      </c>
      <c r="E68" s="17">
        <f>IFERROR(VLOOKUP($A68,'Import élèves'!$B:$L,4,0),"")</f>
        <v>0</v>
      </c>
      <c r="F68" s="17">
        <f>IFERROR(VLOOKUP($A68,'Import élèves'!$B:$L,5,0),"")</f>
        <v>0</v>
      </c>
      <c r="G68" s="17">
        <f>IFERROR(VLOOKUP($A68,'Import élèves'!$B:$L,7,0),"")</f>
        <v>0</v>
      </c>
      <c r="H68" s="17">
        <f>IFERROR(VLOOKUP($A68,'Import élèves'!$B:$L,9,0),"")</f>
        <v>0</v>
      </c>
      <c r="I68" s="17">
        <f>IFERROR(VLOOKUP($A68,'Import élèves'!$B:$L,10,0),"")</f>
        <v>0</v>
      </c>
      <c r="J68" s="17">
        <f>IFERROR(VLOOKUP($A68,'Import élèves'!$B:$L,11,0),"")</f>
        <v>0</v>
      </c>
      <c r="K68" s="218"/>
    </row>
    <row r="69" spans="1:11" ht="15" customHeight="1" x14ac:dyDescent="0.25">
      <c r="A69" s="3">
        <v>68</v>
      </c>
      <c r="B69" s="3">
        <f>COUNTIF($K$2:K69,"x")</f>
        <v>0</v>
      </c>
      <c r="C69" s="3">
        <f>VLOOKUP($A69,'Import élèves'!$B:$L,2,0)</f>
        <v>68</v>
      </c>
      <c r="E69" s="17">
        <f>IFERROR(VLOOKUP($A69,'Import élèves'!$B:$L,4,0),"")</f>
        <v>0</v>
      </c>
      <c r="F69" s="17">
        <f>IFERROR(VLOOKUP($A69,'Import élèves'!$B:$L,5,0),"")</f>
        <v>0</v>
      </c>
      <c r="G69" s="17">
        <f>IFERROR(VLOOKUP($A69,'Import élèves'!$B:$L,7,0),"")</f>
        <v>0</v>
      </c>
      <c r="H69" s="17">
        <f>IFERROR(VLOOKUP($A69,'Import élèves'!$B:$L,9,0),"")</f>
        <v>0</v>
      </c>
      <c r="I69" s="17">
        <f>IFERROR(VLOOKUP($A69,'Import élèves'!$B:$L,10,0),"")</f>
        <v>0</v>
      </c>
      <c r="J69" s="17">
        <f>IFERROR(VLOOKUP($A69,'Import élèves'!$B:$L,11,0),"")</f>
        <v>0</v>
      </c>
      <c r="K69" s="218"/>
    </row>
    <row r="70" spans="1:11" ht="15" customHeight="1" x14ac:dyDescent="0.25">
      <c r="A70" s="3">
        <v>69</v>
      </c>
      <c r="B70" s="3">
        <f>COUNTIF($K$2:K70,"x")</f>
        <v>0</v>
      </c>
      <c r="C70" s="3">
        <f>VLOOKUP($A70,'Import élèves'!$B:$L,2,0)</f>
        <v>69</v>
      </c>
      <c r="E70" s="17">
        <f>IFERROR(VLOOKUP($A70,'Import élèves'!$B:$L,4,0),"")</f>
        <v>0</v>
      </c>
      <c r="F70" s="17">
        <f>IFERROR(VLOOKUP($A70,'Import élèves'!$B:$L,5,0),"")</f>
        <v>0</v>
      </c>
      <c r="G70" s="17">
        <f>IFERROR(VLOOKUP($A70,'Import élèves'!$B:$L,7,0),"")</f>
        <v>0</v>
      </c>
      <c r="H70" s="17">
        <f>IFERROR(VLOOKUP($A70,'Import élèves'!$B:$L,9,0),"")</f>
        <v>0</v>
      </c>
      <c r="I70" s="17">
        <f>IFERROR(VLOOKUP($A70,'Import élèves'!$B:$L,10,0),"")</f>
        <v>0</v>
      </c>
      <c r="J70" s="17">
        <f>IFERROR(VLOOKUP($A70,'Import élèves'!$B:$L,11,0),"")</f>
        <v>0</v>
      </c>
      <c r="K70" s="218"/>
    </row>
    <row r="71" spans="1:11" ht="15" customHeight="1" x14ac:dyDescent="0.25">
      <c r="A71" s="3">
        <v>70</v>
      </c>
      <c r="B71" s="3">
        <f>COUNTIF($K$2:K71,"x")</f>
        <v>0</v>
      </c>
      <c r="C71" s="3">
        <f>VLOOKUP($A71,'Import élèves'!$B:$L,2,0)</f>
        <v>70</v>
      </c>
      <c r="E71" s="17">
        <f>IFERROR(VLOOKUP($A71,'Import élèves'!$B:$L,4,0),"")</f>
        <v>0</v>
      </c>
      <c r="F71" s="17">
        <f>IFERROR(VLOOKUP($A71,'Import élèves'!$B:$L,5,0),"")</f>
        <v>0</v>
      </c>
      <c r="G71" s="17">
        <f>IFERROR(VLOOKUP($A71,'Import élèves'!$B:$L,7,0),"")</f>
        <v>0</v>
      </c>
      <c r="H71" s="17">
        <f>IFERROR(VLOOKUP($A71,'Import élèves'!$B:$L,9,0),"")</f>
        <v>0</v>
      </c>
      <c r="I71" s="17">
        <f>IFERROR(VLOOKUP($A71,'Import élèves'!$B:$L,10,0),"")</f>
        <v>0</v>
      </c>
      <c r="J71" s="17">
        <f>IFERROR(VLOOKUP($A71,'Import élèves'!$B:$L,11,0),"")</f>
        <v>0</v>
      </c>
      <c r="K71" s="218"/>
    </row>
    <row r="72" spans="1:11" ht="15" customHeight="1" x14ac:dyDescent="0.25">
      <c r="A72" s="3">
        <v>71</v>
      </c>
      <c r="B72" s="3">
        <f>COUNTIF($K$2:K72,"x")</f>
        <v>0</v>
      </c>
      <c r="C72" s="3">
        <f>VLOOKUP($A72,'Import élèves'!$B:$L,2,0)</f>
        <v>71</v>
      </c>
      <c r="E72" s="17">
        <f>IFERROR(VLOOKUP($A72,'Import élèves'!$B:$L,4,0),"")</f>
        <v>0</v>
      </c>
      <c r="F72" s="17">
        <f>IFERROR(VLOOKUP($A72,'Import élèves'!$B:$L,5,0),"")</f>
        <v>0</v>
      </c>
      <c r="G72" s="17">
        <f>IFERROR(VLOOKUP($A72,'Import élèves'!$B:$L,7,0),"")</f>
        <v>0</v>
      </c>
      <c r="H72" s="17">
        <f>IFERROR(VLOOKUP($A72,'Import élèves'!$B:$L,9,0),"")</f>
        <v>0</v>
      </c>
      <c r="I72" s="17">
        <f>IFERROR(VLOOKUP($A72,'Import élèves'!$B:$L,10,0),"")</f>
        <v>0</v>
      </c>
      <c r="J72" s="17">
        <f>IFERROR(VLOOKUP($A72,'Import élèves'!$B:$L,11,0),"")</f>
        <v>0</v>
      </c>
      <c r="K72" s="218"/>
    </row>
    <row r="73" spans="1:11" ht="15" customHeight="1" x14ac:dyDescent="0.25">
      <c r="A73" s="3">
        <v>72</v>
      </c>
      <c r="B73" s="3">
        <f>COUNTIF($K$2:K73,"x")</f>
        <v>0</v>
      </c>
      <c r="C73" s="3">
        <f>VLOOKUP($A73,'Import élèves'!$B:$L,2,0)</f>
        <v>72</v>
      </c>
      <c r="E73" s="17">
        <f>IFERROR(VLOOKUP($A73,'Import élèves'!$B:$L,4,0),"")</f>
        <v>0</v>
      </c>
      <c r="F73" s="17">
        <f>IFERROR(VLOOKUP($A73,'Import élèves'!$B:$L,5,0),"")</f>
        <v>0</v>
      </c>
      <c r="G73" s="17">
        <f>IFERROR(VLOOKUP($A73,'Import élèves'!$B:$L,7,0),"")</f>
        <v>0</v>
      </c>
      <c r="H73" s="17">
        <f>IFERROR(VLOOKUP($A73,'Import élèves'!$B:$L,9,0),"")</f>
        <v>0</v>
      </c>
      <c r="I73" s="17">
        <f>IFERROR(VLOOKUP($A73,'Import élèves'!$B:$L,10,0),"")</f>
        <v>0</v>
      </c>
      <c r="J73" s="17">
        <f>IFERROR(VLOOKUP($A73,'Import élèves'!$B:$L,11,0),"")</f>
        <v>0</v>
      </c>
      <c r="K73" s="218"/>
    </row>
    <row r="74" spans="1:11" ht="15" customHeight="1" x14ac:dyDescent="0.25">
      <c r="A74" s="3">
        <v>73</v>
      </c>
      <c r="B74" s="3">
        <f>COUNTIF($K$2:K74,"x")</f>
        <v>0</v>
      </c>
      <c r="C74" s="3">
        <f>VLOOKUP($A74,'Import élèves'!$B:$L,2,0)</f>
        <v>73</v>
      </c>
      <c r="E74" s="17">
        <f>IFERROR(VLOOKUP($A74,'Import élèves'!$B:$L,4,0),"")</f>
        <v>0</v>
      </c>
      <c r="F74" s="17">
        <f>IFERROR(VLOOKUP($A74,'Import élèves'!$B:$L,5,0),"")</f>
        <v>0</v>
      </c>
      <c r="G74" s="17">
        <f>IFERROR(VLOOKUP($A74,'Import élèves'!$B:$L,7,0),"")</f>
        <v>0</v>
      </c>
      <c r="H74" s="17">
        <f>IFERROR(VLOOKUP($A74,'Import élèves'!$B:$L,9,0),"")</f>
        <v>0</v>
      </c>
      <c r="I74" s="17">
        <f>IFERROR(VLOOKUP($A74,'Import élèves'!$B:$L,10,0),"")</f>
        <v>0</v>
      </c>
      <c r="J74" s="17">
        <f>IFERROR(VLOOKUP($A74,'Import élèves'!$B:$L,11,0),"")</f>
        <v>0</v>
      </c>
      <c r="K74" s="218"/>
    </row>
    <row r="75" spans="1:11" ht="15" customHeight="1" x14ac:dyDescent="0.25">
      <c r="A75" s="3">
        <v>74</v>
      </c>
      <c r="B75" s="3">
        <f>COUNTIF($K$2:K75,"x")</f>
        <v>0</v>
      </c>
      <c r="C75" s="3">
        <f>VLOOKUP($A75,'Import élèves'!$B:$L,2,0)</f>
        <v>74</v>
      </c>
      <c r="E75" s="17">
        <f>IFERROR(VLOOKUP($A75,'Import élèves'!$B:$L,4,0),"")</f>
        <v>0</v>
      </c>
      <c r="F75" s="17">
        <f>IFERROR(VLOOKUP($A75,'Import élèves'!$B:$L,5,0),"")</f>
        <v>0</v>
      </c>
      <c r="G75" s="17">
        <f>IFERROR(VLOOKUP($A75,'Import élèves'!$B:$L,7,0),"")</f>
        <v>0</v>
      </c>
      <c r="H75" s="17">
        <f>IFERROR(VLOOKUP($A75,'Import élèves'!$B:$L,9,0),"")</f>
        <v>0</v>
      </c>
      <c r="I75" s="17">
        <f>IFERROR(VLOOKUP($A75,'Import élèves'!$B:$L,10,0),"")</f>
        <v>0</v>
      </c>
      <c r="J75" s="17">
        <f>IFERROR(VLOOKUP($A75,'Import élèves'!$B:$L,11,0),"")</f>
        <v>0</v>
      </c>
      <c r="K75" s="218"/>
    </row>
    <row r="76" spans="1:11" ht="15" customHeight="1" x14ac:dyDescent="0.25">
      <c r="A76" s="3">
        <v>75</v>
      </c>
      <c r="B76" s="3">
        <f>COUNTIF($K$2:K76,"x")</f>
        <v>0</v>
      </c>
      <c r="C76" s="3">
        <f>VLOOKUP($A76,'Import élèves'!$B:$L,2,0)</f>
        <v>75</v>
      </c>
      <c r="E76" s="17">
        <f>IFERROR(VLOOKUP($A76,'Import élèves'!$B:$L,4,0),"")</f>
        <v>0</v>
      </c>
      <c r="F76" s="17">
        <f>IFERROR(VLOOKUP($A76,'Import élèves'!$B:$L,5,0),"")</f>
        <v>0</v>
      </c>
      <c r="G76" s="17">
        <f>IFERROR(VLOOKUP($A76,'Import élèves'!$B:$L,7,0),"")</f>
        <v>0</v>
      </c>
      <c r="H76" s="17">
        <f>IFERROR(VLOOKUP($A76,'Import élèves'!$B:$L,9,0),"")</f>
        <v>0</v>
      </c>
      <c r="I76" s="17">
        <f>IFERROR(VLOOKUP($A76,'Import élèves'!$B:$L,10,0),"")</f>
        <v>0</v>
      </c>
      <c r="J76" s="17">
        <f>IFERROR(VLOOKUP($A76,'Import élèves'!$B:$L,11,0),"")</f>
        <v>0</v>
      </c>
      <c r="K76" s="218"/>
    </row>
    <row r="77" spans="1:11" ht="15" customHeight="1" x14ac:dyDescent="0.25">
      <c r="A77" s="3">
        <v>76</v>
      </c>
      <c r="B77" s="3">
        <f>COUNTIF($K$2:K77,"x")</f>
        <v>0</v>
      </c>
      <c r="C77" s="3">
        <f>VLOOKUP($A77,'Import élèves'!$B:$L,2,0)</f>
        <v>76</v>
      </c>
      <c r="E77" s="17">
        <f>IFERROR(VLOOKUP($A77,'Import élèves'!$B:$L,4,0),"")</f>
        <v>0</v>
      </c>
      <c r="F77" s="17">
        <f>IFERROR(VLOOKUP($A77,'Import élèves'!$B:$L,5,0),"")</f>
        <v>0</v>
      </c>
      <c r="G77" s="17">
        <f>IFERROR(VLOOKUP($A77,'Import élèves'!$B:$L,7,0),"")</f>
        <v>0</v>
      </c>
      <c r="H77" s="17">
        <f>IFERROR(VLOOKUP($A77,'Import élèves'!$B:$L,9,0),"")</f>
        <v>0</v>
      </c>
      <c r="I77" s="17">
        <f>IFERROR(VLOOKUP($A77,'Import élèves'!$B:$L,10,0),"")</f>
        <v>0</v>
      </c>
      <c r="J77" s="17">
        <f>IFERROR(VLOOKUP($A77,'Import élèves'!$B:$L,11,0),"")</f>
        <v>0</v>
      </c>
      <c r="K77" s="218"/>
    </row>
    <row r="78" spans="1:11" ht="15" customHeight="1" x14ac:dyDescent="0.25">
      <c r="A78" s="3">
        <v>77</v>
      </c>
      <c r="B78" s="3">
        <f>COUNTIF($K$2:K78,"x")</f>
        <v>0</v>
      </c>
      <c r="C78" s="3">
        <f>VLOOKUP($A78,'Import élèves'!$B:$L,2,0)</f>
        <v>77</v>
      </c>
      <c r="E78" s="17">
        <f>IFERROR(VLOOKUP($A78,'Import élèves'!$B:$L,4,0),"")</f>
        <v>0</v>
      </c>
      <c r="F78" s="17">
        <f>IFERROR(VLOOKUP($A78,'Import élèves'!$B:$L,5,0),"")</f>
        <v>0</v>
      </c>
      <c r="G78" s="17">
        <f>IFERROR(VLOOKUP($A78,'Import élèves'!$B:$L,7,0),"")</f>
        <v>0</v>
      </c>
      <c r="H78" s="17">
        <f>IFERROR(VLOOKUP($A78,'Import élèves'!$B:$L,9,0),"")</f>
        <v>0</v>
      </c>
      <c r="I78" s="17">
        <f>IFERROR(VLOOKUP($A78,'Import élèves'!$B:$L,10,0),"")</f>
        <v>0</v>
      </c>
      <c r="J78" s="17">
        <f>IFERROR(VLOOKUP($A78,'Import élèves'!$B:$L,11,0),"")</f>
        <v>0</v>
      </c>
      <c r="K78" s="218"/>
    </row>
    <row r="79" spans="1:11" ht="15" customHeight="1" x14ac:dyDescent="0.25">
      <c r="A79" s="3">
        <v>78</v>
      </c>
      <c r="B79" s="3">
        <f>COUNTIF($K$2:K79,"x")</f>
        <v>0</v>
      </c>
      <c r="C79" s="3">
        <f>VLOOKUP($A79,'Import élèves'!$B:$L,2,0)</f>
        <v>78</v>
      </c>
      <c r="E79" s="17">
        <f>IFERROR(VLOOKUP($A79,'Import élèves'!$B:$L,4,0),"")</f>
        <v>0</v>
      </c>
      <c r="F79" s="17">
        <f>IFERROR(VLOOKUP($A79,'Import élèves'!$B:$L,5,0),"")</f>
        <v>0</v>
      </c>
      <c r="G79" s="17">
        <f>IFERROR(VLOOKUP($A79,'Import élèves'!$B:$L,7,0),"")</f>
        <v>0</v>
      </c>
      <c r="H79" s="17">
        <f>IFERROR(VLOOKUP($A79,'Import élèves'!$B:$L,9,0),"")</f>
        <v>0</v>
      </c>
      <c r="I79" s="17">
        <f>IFERROR(VLOOKUP($A79,'Import élèves'!$B:$L,10,0),"")</f>
        <v>0</v>
      </c>
      <c r="J79" s="17">
        <f>IFERROR(VLOOKUP($A79,'Import élèves'!$B:$L,11,0),"")</f>
        <v>0</v>
      </c>
      <c r="K79" s="218"/>
    </row>
    <row r="80" spans="1:11" ht="15" customHeight="1" x14ac:dyDescent="0.25">
      <c r="A80" s="3">
        <v>79</v>
      </c>
      <c r="B80" s="3">
        <f>COUNTIF($K$2:K80,"x")</f>
        <v>0</v>
      </c>
      <c r="C80" s="3">
        <f>VLOOKUP($A80,'Import élèves'!$B:$L,2,0)</f>
        <v>79</v>
      </c>
      <c r="E80" s="17">
        <f>IFERROR(VLOOKUP($A80,'Import élèves'!$B:$L,4,0),"")</f>
        <v>0</v>
      </c>
      <c r="F80" s="17">
        <f>IFERROR(VLOOKUP($A80,'Import élèves'!$B:$L,5,0),"")</f>
        <v>0</v>
      </c>
      <c r="G80" s="17">
        <f>IFERROR(VLOOKUP($A80,'Import élèves'!$B:$L,7,0),"")</f>
        <v>0</v>
      </c>
      <c r="H80" s="17">
        <f>IFERROR(VLOOKUP($A80,'Import élèves'!$B:$L,9,0),"")</f>
        <v>0</v>
      </c>
      <c r="I80" s="17">
        <f>IFERROR(VLOOKUP($A80,'Import élèves'!$B:$L,10,0),"")</f>
        <v>0</v>
      </c>
      <c r="J80" s="17">
        <f>IFERROR(VLOOKUP($A80,'Import élèves'!$B:$L,11,0),"")</f>
        <v>0</v>
      </c>
      <c r="K80" s="218"/>
    </row>
    <row r="81" spans="1:11" ht="15" customHeight="1" x14ac:dyDescent="0.25">
      <c r="A81" s="3">
        <v>80</v>
      </c>
      <c r="B81" s="3">
        <f>COUNTIF($K$2:K81,"x")</f>
        <v>0</v>
      </c>
      <c r="C81" s="3">
        <f>VLOOKUP($A81,'Import élèves'!$B:$L,2,0)</f>
        <v>80</v>
      </c>
      <c r="E81" s="17">
        <f>IFERROR(VLOOKUP($A81,'Import élèves'!$B:$L,4,0),"")</f>
        <v>0</v>
      </c>
      <c r="F81" s="17">
        <f>IFERROR(VLOOKUP($A81,'Import élèves'!$B:$L,5,0),"")</f>
        <v>0</v>
      </c>
      <c r="G81" s="17">
        <f>IFERROR(VLOOKUP($A81,'Import élèves'!$B:$L,7,0),"")</f>
        <v>0</v>
      </c>
      <c r="H81" s="17">
        <f>IFERROR(VLOOKUP($A81,'Import élèves'!$B:$L,9,0),"")</f>
        <v>0</v>
      </c>
      <c r="I81" s="17">
        <f>IFERROR(VLOOKUP($A81,'Import élèves'!$B:$L,10,0),"")</f>
        <v>0</v>
      </c>
      <c r="J81" s="17">
        <f>IFERROR(VLOOKUP($A81,'Import élèves'!$B:$L,11,0),"")</f>
        <v>0</v>
      </c>
      <c r="K81" s="218"/>
    </row>
    <row r="82" spans="1:11" ht="15" customHeight="1" x14ac:dyDescent="0.25">
      <c r="A82" s="3">
        <v>81</v>
      </c>
      <c r="B82" s="3">
        <f>COUNTIF($K$2:K82,"x")</f>
        <v>0</v>
      </c>
      <c r="C82" s="3">
        <f>VLOOKUP($A82,'Import élèves'!$B:$L,2,0)</f>
        <v>81</v>
      </c>
      <c r="E82" s="17">
        <f>IFERROR(VLOOKUP($A82,'Import élèves'!$B:$L,4,0),"")</f>
        <v>0</v>
      </c>
      <c r="F82" s="17">
        <f>IFERROR(VLOOKUP($A82,'Import élèves'!$B:$L,5,0),"")</f>
        <v>0</v>
      </c>
      <c r="G82" s="17">
        <f>IFERROR(VLOOKUP($A82,'Import élèves'!$B:$L,7,0),"")</f>
        <v>0</v>
      </c>
      <c r="H82" s="17">
        <f>IFERROR(VLOOKUP($A82,'Import élèves'!$B:$L,9,0),"")</f>
        <v>0</v>
      </c>
      <c r="I82" s="17">
        <f>IFERROR(VLOOKUP($A82,'Import élèves'!$B:$L,10,0),"")</f>
        <v>0</v>
      </c>
      <c r="J82" s="17">
        <f>IFERROR(VLOOKUP($A82,'Import élèves'!$B:$L,11,0),"")</f>
        <v>0</v>
      </c>
      <c r="K82" s="218"/>
    </row>
    <row r="83" spans="1:11" ht="15" customHeight="1" x14ac:dyDescent="0.25">
      <c r="A83" s="3">
        <v>82</v>
      </c>
      <c r="B83" s="3">
        <f>COUNTIF($K$2:K83,"x")</f>
        <v>0</v>
      </c>
      <c r="C83" s="3">
        <f>VLOOKUP($A83,'Import élèves'!$B:$L,2,0)</f>
        <v>82</v>
      </c>
      <c r="E83" s="17">
        <f>IFERROR(VLOOKUP($A83,'Import élèves'!$B:$L,4,0),"")</f>
        <v>0</v>
      </c>
      <c r="F83" s="17">
        <f>IFERROR(VLOOKUP($A83,'Import élèves'!$B:$L,5,0),"")</f>
        <v>0</v>
      </c>
      <c r="G83" s="17">
        <f>IFERROR(VLOOKUP($A83,'Import élèves'!$B:$L,7,0),"")</f>
        <v>0</v>
      </c>
      <c r="H83" s="17">
        <f>IFERROR(VLOOKUP($A83,'Import élèves'!$B:$L,9,0),"")</f>
        <v>0</v>
      </c>
      <c r="I83" s="17">
        <f>IFERROR(VLOOKUP($A83,'Import élèves'!$B:$L,10,0),"")</f>
        <v>0</v>
      </c>
      <c r="J83" s="17">
        <f>IFERROR(VLOOKUP($A83,'Import élèves'!$B:$L,11,0),"")</f>
        <v>0</v>
      </c>
      <c r="K83" s="218"/>
    </row>
    <row r="84" spans="1:11" ht="15" customHeight="1" x14ac:dyDescent="0.25">
      <c r="A84" s="3">
        <v>83</v>
      </c>
      <c r="B84" s="3">
        <f>COUNTIF($K$2:K84,"x")</f>
        <v>0</v>
      </c>
      <c r="C84" s="3">
        <f>VLOOKUP($A84,'Import élèves'!$B:$L,2,0)</f>
        <v>83</v>
      </c>
      <c r="E84" s="17">
        <f>IFERROR(VLOOKUP($A84,'Import élèves'!$B:$L,4,0),"")</f>
        <v>0</v>
      </c>
      <c r="F84" s="17">
        <f>IFERROR(VLOOKUP($A84,'Import élèves'!$B:$L,5,0),"")</f>
        <v>0</v>
      </c>
      <c r="G84" s="17">
        <f>IFERROR(VLOOKUP($A84,'Import élèves'!$B:$L,7,0),"")</f>
        <v>0</v>
      </c>
      <c r="H84" s="17">
        <f>IFERROR(VLOOKUP($A84,'Import élèves'!$B:$L,9,0),"")</f>
        <v>0</v>
      </c>
      <c r="I84" s="17">
        <f>IFERROR(VLOOKUP($A84,'Import élèves'!$B:$L,10,0),"")</f>
        <v>0</v>
      </c>
      <c r="J84" s="17">
        <f>IFERROR(VLOOKUP($A84,'Import élèves'!$B:$L,11,0),"")</f>
        <v>0</v>
      </c>
      <c r="K84" s="218"/>
    </row>
    <row r="85" spans="1:11" ht="15" customHeight="1" x14ac:dyDescent="0.25">
      <c r="A85" s="3">
        <v>84</v>
      </c>
      <c r="B85" s="3">
        <f>COUNTIF($K$2:K85,"x")</f>
        <v>0</v>
      </c>
      <c r="C85" s="3">
        <f>VLOOKUP($A85,'Import élèves'!$B:$L,2,0)</f>
        <v>84</v>
      </c>
      <c r="E85" s="17">
        <f>IFERROR(VLOOKUP($A85,'Import élèves'!$B:$L,4,0),"")</f>
        <v>0</v>
      </c>
      <c r="F85" s="17">
        <f>IFERROR(VLOOKUP($A85,'Import élèves'!$B:$L,5,0),"")</f>
        <v>0</v>
      </c>
      <c r="G85" s="17">
        <f>IFERROR(VLOOKUP($A85,'Import élèves'!$B:$L,7,0),"")</f>
        <v>0</v>
      </c>
      <c r="H85" s="17">
        <f>IFERROR(VLOOKUP($A85,'Import élèves'!$B:$L,9,0),"")</f>
        <v>0</v>
      </c>
      <c r="I85" s="17">
        <f>IFERROR(VLOOKUP($A85,'Import élèves'!$B:$L,10,0),"")</f>
        <v>0</v>
      </c>
      <c r="J85" s="17">
        <f>IFERROR(VLOOKUP($A85,'Import élèves'!$B:$L,11,0),"")</f>
        <v>0</v>
      </c>
      <c r="K85" s="218"/>
    </row>
    <row r="86" spans="1:11" ht="15" customHeight="1" x14ac:dyDescent="0.25">
      <c r="A86" s="3">
        <v>85</v>
      </c>
      <c r="B86" s="3">
        <f>COUNTIF($K$2:K86,"x")</f>
        <v>0</v>
      </c>
      <c r="C86" s="3">
        <f>VLOOKUP($A86,'Import élèves'!$B:$L,2,0)</f>
        <v>85</v>
      </c>
      <c r="E86" s="17">
        <f>IFERROR(VLOOKUP($A86,'Import élèves'!$B:$L,4,0),"")</f>
        <v>0</v>
      </c>
      <c r="F86" s="17">
        <f>IFERROR(VLOOKUP($A86,'Import élèves'!$B:$L,5,0),"")</f>
        <v>0</v>
      </c>
      <c r="G86" s="17">
        <f>IFERROR(VLOOKUP($A86,'Import élèves'!$B:$L,7,0),"")</f>
        <v>0</v>
      </c>
      <c r="H86" s="17">
        <f>IFERROR(VLOOKUP($A86,'Import élèves'!$B:$L,9,0),"")</f>
        <v>0</v>
      </c>
      <c r="I86" s="17">
        <f>IFERROR(VLOOKUP($A86,'Import élèves'!$B:$L,10,0),"")</f>
        <v>0</v>
      </c>
      <c r="J86" s="17">
        <f>IFERROR(VLOOKUP($A86,'Import élèves'!$B:$L,11,0),"")</f>
        <v>0</v>
      </c>
      <c r="K86" s="218"/>
    </row>
    <row r="87" spans="1:11" ht="15" customHeight="1" x14ac:dyDescent="0.25">
      <c r="A87" s="3">
        <v>86</v>
      </c>
      <c r="B87" s="3">
        <f>COUNTIF($K$2:K87,"x")</f>
        <v>0</v>
      </c>
      <c r="C87" s="3">
        <f>VLOOKUP($A87,'Import élèves'!$B:$L,2,0)</f>
        <v>86</v>
      </c>
      <c r="E87" s="17">
        <f>IFERROR(VLOOKUP($A87,'Import élèves'!$B:$L,4,0),"")</f>
        <v>0</v>
      </c>
      <c r="F87" s="17">
        <f>IFERROR(VLOOKUP($A87,'Import élèves'!$B:$L,5,0),"")</f>
        <v>0</v>
      </c>
      <c r="G87" s="17">
        <f>IFERROR(VLOOKUP($A87,'Import élèves'!$B:$L,7,0),"")</f>
        <v>0</v>
      </c>
      <c r="H87" s="17">
        <f>IFERROR(VLOOKUP($A87,'Import élèves'!$B:$L,9,0),"")</f>
        <v>0</v>
      </c>
      <c r="I87" s="17">
        <f>IFERROR(VLOOKUP($A87,'Import élèves'!$B:$L,10,0),"")</f>
        <v>0</v>
      </c>
      <c r="J87" s="17">
        <f>IFERROR(VLOOKUP($A87,'Import élèves'!$B:$L,11,0),"")</f>
        <v>0</v>
      </c>
      <c r="K87" s="218"/>
    </row>
    <row r="88" spans="1:11" ht="15" customHeight="1" x14ac:dyDescent="0.25">
      <c r="A88" s="3">
        <v>87</v>
      </c>
      <c r="B88" s="3">
        <f>COUNTIF($K$2:K88,"x")</f>
        <v>0</v>
      </c>
      <c r="C88" s="3">
        <f>VLOOKUP($A88,'Import élèves'!$B:$L,2,0)</f>
        <v>87</v>
      </c>
      <c r="E88" s="17">
        <f>IFERROR(VLOOKUP($A88,'Import élèves'!$B:$L,4,0),"")</f>
        <v>0</v>
      </c>
      <c r="F88" s="17">
        <f>IFERROR(VLOOKUP($A88,'Import élèves'!$B:$L,5,0),"")</f>
        <v>0</v>
      </c>
      <c r="G88" s="17">
        <f>IFERROR(VLOOKUP($A88,'Import élèves'!$B:$L,7,0),"")</f>
        <v>0</v>
      </c>
      <c r="H88" s="17">
        <f>IFERROR(VLOOKUP($A88,'Import élèves'!$B:$L,9,0),"")</f>
        <v>0</v>
      </c>
      <c r="I88" s="17">
        <f>IFERROR(VLOOKUP($A88,'Import élèves'!$B:$L,10,0),"")</f>
        <v>0</v>
      </c>
      <c r="J88" s="17">
        <f>IFERROR(VLOOKUP($A88,'Import élèves'!$B:$L,11,0),"")</f>
        <v>0</v>
      </c>
      <c r="K88" s="218"/>
    </row>
    <row r="89" spans="1:11" ht="15" customHeight="1" x14ac:dyDescent="0.25">
      <c r="A89" s="3">
        <v>88</v>
      </c>
      <c r="B89" s="3">
        <f>COUNTIF($K$2:K89,"x")</f>
        <v>0</v>
      </c>
      <c r="C89" s="3">
        <f>VLOOKUP($A89,'Import élèves'!$B:$L,2,0)</f>
        <v>88</v>
      </c>
      <c r="E89" s="17">
        <f>IFERROR(VLOOKUP($A89,'Import élèves'!$B:$L,4,0),"")</f>
        <v>0</v>
      </c>
      <c r="F89" s="17">
        <f>IFERROR(VLOOKUP($A89,'Import élèves'!$B:$L,5,0),"")</f>
        <v>0</v>
      </c>
      <c r="G89" s="17">
        <f>IFERROR(VLOOKUP($A89,'Import élèves'!$B:$L,7,0),"")</f>
        <v>0</v>
      </c>
      <c r="H89" s="17">
        <f>IFERROR(VLOOKUP($A89,'Import élèves'!$B:$L,9,0),"")</f>
        <v>0</v>
      </c>
      <c r="I89" s="17">
        <f>IFERROR(VLOOKUP($A89,'Import élèves'!$B:$L,10,0),"")</f>
        <v>0</v>
      </c>
      <c r="J89" s="17">
        <f>IFERROR(VLOOKUP($A89,'Import élèves'!$B:$L,11,0),"")</f>
        <v>0</v>
      </c>
      <c r="K89" s="218"/>
    </row>
    <row r="90" spans="1:11" ht="15" customHeight="1" x14ac:dyDescent="0.25">
      <c r="A90" s="3">
        <v>89</v>
      </c>
      <c r="B90" s="3">
        <f>COUNTIF($K$2:K90,"x")</f>
        <v>0</v>
      </c>
      <c r="C90" s="3">
        <f>VLOOKUP($A90,'Import élèves'!$B:$L,2,0)</f>
        <v>89</v>
      </c>
      <c r="E90" s="17">
        <f>IFERROR(VLOOKUP($A90,'Import élèves'!$B:$L,4,0),"")</f>
        <v>0</v>
      </c>
      <c r="F90" s="17">
        <f>IFERROR(VLOOKUP($A90,'Import élèves'!$B:$L,5,0),"")</f>
        <v>0</v>
      </c>
      <c r="G90" s="17">
        <f>IFERROR(VLOOKUP($A90,'Import élèves'!$B:$L,7,0),"")</f>
        <v>0</v>
      </c>
      <c r="H90" s="17">
        <f>IFERROR(VLOOKUP($A90,'Import élèves'!$B:$L,9,0),"")</f>
        <v>0</v>
      </c>
      <c r="I90" s="17">
        <f>IFERROR(VLOOKUP($A90,'Import élèves'!$B:$L,10,0),"")</f>
        <v>0</v>
      </c>
      <c r="J90" s="17">
        <f>IFERROR(VLOOKUP($A90,'Import élèves'!$B:$L,11,0),"")</f>
        <v>0</v>
      </c>
      <c r="K90" s="218"/>
    </row>
    <row r="91" spans="1:11" ht="15" customHeight="1" x14ac:dyDescent="0.25">
      <c r="A91" s="3">
        <v>90</v>
      </c>
      <c r="B91" s="3">
        <f>COUNTIF($K$2:K91,"x")</f>
        <v>0</v>
      </c>
      <c r="C91" s="3">
        <f>VLOOKUP($A91,'Import élèves'!$B:$L,2,0)</f>
        <v>90</v>
      </c>
      <c r="E91" s="17">
        <f>IFERROR(VLOOKUP($A91,'Import élèves'!$B:$L,4,0),"")</f>
        <v>0</v>
      </c>
      <c r="F91" s="17">
        <f>IFERROR(VLOOKUP($A91,'Import élèves'!$B:$L,5,0),"")</f>
        <v>0</v>
      </c>
      <c r="G91" s="17">
        <f>IFERROR(VLOOKUP($A91,'Import élèves'!$B:$L,7,0),"")</f>
        <v>0</v>
      </c>
      <c r="H91" s="17">
        <f>IFERROR(VLOOKUP($A91,'Import élèves'!$B:$L,9,0),"")</f>
        <v>0</v>
      </c>
      <c r="I91" s="17">
        <f>IFERROR(VLOOKUP($A91,'Import élèves'!$B:$L,10,0),"")</f>
        <v>0</v>
      </c>
      <c r="J91" s="17">
        <f>IFERROR(VLOOKUP($A91,'Import élèves'!$B:$L,11,0),"")</f>
        <v>0</v>
      </c>
      <c r="K91" s="218"/>
    </row>
    <row r="92" spans="1:11" ht="15" customHeight="1" x14ac:dyDescent="0.25">
      <c r="A92" s="3">
        <v>91</v>
      </c>
      <c r="B92" s="3">
        <f>COUNTIF($K$2:K92,"x")</f>
        <v>0</v>
      </c>
      <c r="C92" s="3">
        <f>VLOOKUP($A92,'Import élèves'!$B:$L,2,0)</f>
        <v>91</v>
      </c>
      <c r="E92" s="17">
        <f>IFERROR(VLOOKUP($A92,'Import élèves'!$B:$L,4,0),"")</f>
        <v>0</v>
      </c>
      <c r="F92" s="17">
        <f>IFERROR(VLOOKUP($A92,'Import élèves'!$B:$L,5,0),"")</f>
        <v>0</v>
      </c>
      <c r="G92" s="17">
        <f>IFERROR(VLOOKUP($A92,'Import élèves'!$B:$L,7,0),"")</f>
        <v>0</v>
      </c>
      <c r="H92" s="17">
        <f>IFERROR(VLOOKUP($A92,'Import élèves'!$B:$L,9,0),"")</f>
        <v>0</v>
      </c>
      <c r="I92" s="17">
        <f>IFERROR(VLOOKUP($A92,'Import élèves'!$B:$L,10,0),"")</f>
        <v>0</v>
      </c>
      <c r="J92" s="17">
        <f>IFERROR(VLOOKUP($A92,'Import élèves'!$B:$L,11,0),"")</f>
        <v>0</v>
      </c>
      <c r="K92" s="218"/>
    </row>
    <row r="93" spans="1:11" ht="15" customHeight="1" x14ac:dyDescent="0.25">
      <c r="A93" s="3">
        <v>92</v>
      </c>
      <c r="B93" s="3">
        <f>COUNTIF($K$2:K93,"x")</f>
        <v>0</v>
      </c>
      <c r="C93" s="3">
        <f>VLOOKUP($A93,'Import élèves'!$B:$L,2,0)</f>
        <v>92</v>
      </c>
      <c r="E93" s="17">
        <f>IFERROR(VLOOKUP($A93,'Import élèves'!$B:$L,4,0),"")</f>
        <v>0</v>
      </c>
      <c r="F93" s="17">
        <f>IFERROR(VLOOKUP($A93,'Import élèves'!$B:$L,5,0),"")</f>
        <v>0</v>
      </c>
      <c r="G93" s="17">
        <f>IFERROR(VLOOKUP($A93,'Import élèves'!$B:$L,7,0),"")</f>
        <v>0</v>
      </c>
      <c r="H93" s="17">
        <f>IFERROR(VLOOKUP($A93,'Import élèves'!$B:$L,9,0),"")</f>
        <v>0</v>
      </c>
      <c r="I93" s="17">
        <f>IFERROR(VLOOKUP($A93,'Import élèves'!$B:$L,10,0),"")</f>
        <v>0</v>
      </c>
      <c r="J93" s="17">
        <f>IFERROR(VLOOKUP($A93,'Import élèves'!$B:$L,11,0),"")</f>
        <v>0</v>
      </c>
      <c r="K93" s="218"/>
    </row>
    <row r="94" spans="1:11" ht="15" customHeight="1" x14ac:dyDescent="0.25">
      <c r="A94" s="3">
        <v>93</v>
      </c>
      <c r="B94" s="3">
        <f>COUNTIF($K$2:K94,"x")</f>
        <v>0</v>
      </c>
      <c r="C94" s="3">
        <f>VLOOKUP($A94,'Import élèves'!$B:$L,2,0)</f>
        <v>93</v>
      </c>
      <c r="E94" s="17">
        <f>IFERROR(VLOOKUP($A94,'Import élèves'!$B:$L,4,0),"")</f>
        <v>0</v>
      </c>
      <c r="F94" s="17">
        <f>IFERROR(VLOOKUP($A94,'Import élèves'!$B:$L,5,0),"")</f>
        <v>0</v>
      </c>
      <c r="G94" s="17">
        <f>IFERROR(VLOOKUP($A94,'Import élèves'!$B:$L,7,0),"")</f>
        <v>0</v>
      </c>
      <c r="H94" s="17">
        <f>IFERROR(VLOOKUP($A94,'Import élèves'!$B:$L,9,0),"")</f>
        <v>0</v>
      </c>
      <c r="I94" s="17">
        <f>IFERROR(VLOOKUP($A94,'Import élèves'!$B:$L,10,0),"")</f>
        <v>0</v>
      </c>
      <c r="J94" s="17">
        <f>IFERROR(VLOOKUP($A94,'Import élèves'!$B:$L,11,0),"")</f>
        <v>0</v>
      </c>
      <c r="K94" s="218"/>
    </row>
    <row r="95" spans="1:11" ht="15" customHeight="1" x14ac:dyDescent="0.25">
      <c r="A95" s="3">
        <v>94</v>
      </c>
      <c r="B95" s="3">
        <f>COUNTIF($K$2:K95,"x")</f>
        <v>0</v>
      </c>
      <c r="C95" s="3">
        <f>VLOOKUP($A95,'Import élèves'!$B:$L,2,0)</f>
        <v>94</v>
      </c>
      <c r="E95" s="17">
        <f>IFERROR(VLOOKUP($A95,'Import élèves'!$B:$L,4,0),"")</f>
        <v>0</v>
      </c>
      <c r="F95" s="17">
        <f>IFERROR(VLOOKUP($A95,'Import élèves'!$B:$L,5,0),"")</f>
        <v>0</v>
      </c>
      <c r="G95" s="17">
        <f>IFERROR(VLOOKUP($A95,'Import élèves'!$B:$L,7,0),"")</f>
        <v>0</v>
      </c>
      <c r="H95" s="17">
        <f>IFERROR(VLOOKUP($A95,'Import élèves'!$B:$L,9,0),"")</f>
        <v>0</v>
      </c>
      <c r="I95" s="17">
        <f>IFERROR(VLOOKUP($A95,'Import élèves'!$B:$L,10,0),"")</f>
        <v>0</v>
      </c>
      <c r="J95" s="17">
        <f>IFERROR(VLOOKUP($A95,'Import élèves'!$B:$L,11,0),"")</f>
        <v>0</v>
      </c>
      <c r="K95" s="218"/>
    </row>
    <row r="96" spans="1:11" ht="15" customHeight="1" x14ac:dyDescent="0.25">
      <c r="A96" s="3">
        <v>95</v>
      </c>
      <c r="B96" s="3">
        <f>COUNTIF($K$2:K96,"x")</f>
        <v>0</v>
      </c>
      <c r="C96" s="3">
        <f>VLOOKUP($A96,'Import élèves'!$B:$L,2,0)</f>
        <v>95</v>
      </c>
      <c r="E96" s="17">
        <f>IFERROR(VLOOKUP($A96,'Import élèves'!$B:$L,4,0),"")</f>
        <v>0</v>
      </c>
      <c r="F96" s="17">
        <f>IFERROR(VLOOKUP($A96,'Import élèves'!$B:$L,5,0),"")</f>
        <v>0</v>
      </c>
      <c r="G96" s="17">
        <f>IFERROR(VLOOKUP($A96,'Import élèves'!$B:$L,7,0),"")</f>
        <v>0</v>
      </c>
      <c r="H96" s="17">
        <f>IFERROR(VLOOKUP($A96,'Import élèves'!$B:$L,9,0),"")</f>
        <v>0</v>
      </c>
      <c r="I96" s="17">
        <f>IFERROR(VLOOKUP($A96,'Import élèves'!$B:$L,10,0),"")</f>
        <v>0</v>
      </c>
      <c r="J96" s="17">
        <f>IFERROR(VLOOKUP($A96,'Import élèves'!$B:$L,11,0),"")</f>
        <v>0</v>
      </c>
      <c r="K96" s="218"/>
    </row>
    <row r="97" spans="1:11" ht="15" customHeight="1" x14ac:dyDescent="0.25">
      <c r="A97" s="3">
        <v>96</v>
      </c>
      <c r="B97" s="3">
        <f>COUNTIF($K$2:K97,"x")</f>
        <v>0</v>
      </c>
      <c r="C97" s="3">
        <f>VLOOKUP($A97,'Import élèves'!$B:$L,2,0)</f>
        <v>96</v>
      </c>
      <c r="E97" s="17">
        <f>IFERROR(VLOOKUP($A97,'Import élèves'!$B:$L,4,0),"")</f>
        <v>0</v>
      </c>
      <c r="F97" s="17">
        <f>IFERROR(VLOOKUP($A97,'Import élèves'!$B:$L,5,0),"")</f>
        <v>0</v>
      </c>
      <c r="G97" s="17">
        <f>IFERROR(VLOOKUP($A97,'Import élèves'!$B:$L,7,0),"")</f>
        <v>0</v>
      </c>
      <c r="H97" s="17">
        <f>IFERROR(VLOOKUP($A97,'Import élèves'!$B:$L,9,0),"")</f>
        <v>0</v>
      </c>
      <c r="I97" s="17">
        <f>IFERROR(VLOOKUP($A97,'Import élèves'!$B:$L,10,0),"")</f>
        <v>0</v>
      </c>
      <c r="J97" s="17">
        <f>IFERROR(VLOOKUP($A97,'Import élèves'!$B:$L,11,0),"")</f>
        <v>0</v>
      </c>
      <c r="K97" s="218"/>
    </row>
    <row r="98" spans="1:11" ht="15" customHeight="1" x14ac:dyDescent="0.25">
      <c r="A98" s="3">
        <v>97</v>
      </c>
      <c r="B98" s="3">
        <f>COUNTIF($K$2:K98,"x")</f>
        <v>0</v>
      </c>
      <c r="C98" s="3">
        <f>VLOOKUP($A98,'Import élèves'!$B:$L,2,0)</f>
        <v>97</v>
      </c>
      <c r="E98" s="17">
        <f>IFERROR(VLOOKUP($A98,'Import élèves'!$B:$L,4,0),"")</f>
        <v>0</v>
      </c>
      <c r="F98" s="17">
        <f>IFERROR(VLOOKUP($A98,'Import élèves'!$B:$L,5,0),"")</f>
        <v>0</v>
      </c>
      <c r="G98" s="17">
        <f>IFERROR(VLOOKUP($A98,'Import élèves'!$B:$L,7,0),"")</f>
        <v>0</v>
      </c>
      <c r="H98" s="17">
        <f>IFERROR(VLOOKUP($A98,'Import élèves'!$B:$L,9,0),"")</f>
        <v>0</v>
      </c>
      <c r="I98" s="17">
        <f>IFERROR(VLOOKUP($A98,'Import élèves'!$B:$L,10,0),"")</f>
        <v>0</v>
      </c>
      <c r="J98" s="17">
        <f>IFERROR(VLOOKUP($A98,'Import élèves'!$B:$L,11,0),"")</f>
        <v>0</v>
      </c>
      <c r="K98" s="218"/>
    </row>
    <row r="99" spans="1:11" ht="15" customHeight="1" x14ac:dyDescent="0.25">
      <c r="A99" s="3">
        <v>98</v>
      </c>
      <c r="B99" s="3">
        <f>COUNTIF($K$2:K99,"x")</f>
        <v>0</v>
      </c>
      <c r="C99" s="3">
        <f>VLOOKUP($A99,'Import élèves'!$B:$L,2,0)</f>
        <v>98</v>
      </c>
      <c r="E99" s="17">
        <f>IFERROR(VLOOKUP($A99,'Import élèves'!$B:$L,4,0),"")</f>
        <v>0</v>
      </c>
      <c r="F99" s="17">
        <f>IFERROR(VLOOKUP($A99,'Import élèves'!$B:$L,5,0),"")</f>
        <v>0</v>
      </c>
      <c r="G99" s="17">
        <f>IFERROR(VLOOKUP($A99,'Import élèves'!$B:$L,7,0),"")</f>
        <v>0</v>
      </c>
      <c r="H99" s="17">
        <f>IFERROR(VLOOKUP($A99,'Import élèves'!$B:$L,9,0),"")</f>
        <v>0</v>
      </c>
      <c r="I99" s="17">
        <f>IFERROR(VLOOKUP($A99,'Import élèves'!$B:$L,10,0),"")</f>
        <v>0</v>
      </c>
      <c r="J99" s="17">
        <f>IFERROR(VLOOKUP($A99,'Import élèves'!$B:$L,11,0),"")</f>
        <v>0</v>
      </c>
      <c r="K99" s="218"/>
    </row>
    <row r="100" spans="1:11" ht="15" customHeight="1" x14ac:dyDescent="0.25">
      <c r="A100" s="3">
        <v>99</v>
      </c>
      <c r="B100" s="3">
        <f>COUNTIF($K$2:K100,"x")</f>
        <v>0</v>
      </c>
      <c r="C100" s="3">
        <f>VLOOKUP($A100,'Import élèves'!$B:$L,2,0)</f>
        <v>99</v>
      </c>
      <c r="E100" s="17">
        <f>IFERROR(VLOOKUP($A100,'Import élèves'!$B:$L,4,0),"")</f>
        <v>0</v>
      </c>
      <c r="F100" s="17">
        <f>IFERROR(VLOOKUP($A100,'Import élèves'!$B:$L,5,0),"")</f>
        <v>0</v>
      </c>
      <c r="G100" s="17">
        <f>IFERROR(VLOOKUP($A100,'Import élèves'!$B:$L,7,0),"")</f>
        <v>0</v>
      </c>
      <c r="H100" s="17">
        <f>IFERROR(VLOOKUP($A100,'Import élèves'!$B:$L,9,0),"")</f>
        <v>0</v>
      </c>
      <c r="I100" s="17">
        <f>IFERROR(VLOOKUP($A100,'Import élèves'!$B:$L,10,0),"")</f>
        <v>0</v>
      </c>
      <c r="J100" s="17">
        <f>IFERROR(VLOOKUP($A100,'Import élèves'!$B:$L,11,0),"")</f>
        <v>0</v>
      </c>
      <c r="K100" s="218"/>
    </row>
    <row r="101" spans="1:11" ht="15" customHeight="1" x14ac:dyDescent="0.25">
      <c r="A101" s="3">
        <v>100</v>
      </c>
      <c r="B101" s="3">
        <f>COUNTIF($K$2:K101,"x")</f>
        <v>0</v>
      </c>
      <c r="C101" s="3">
        <f>VLOOKUP($A101,'Import élèves'!$B:$L,2,0)</f>
        <v>100</v>
      </c>
      <c r="E101" s="17">
        <f>IFERROR(VLOOKUP($A101,'Import élèves'!$B:$L,4,0),"")</f>
        <v>0</v>
      </c>
      <c r="F101" s="17">
        <f>IFERROR(VLOOKUP($A101,'Import élèves'!$B:$L,5,0),"")</f>
        <v>0</v>
      </c>
      <c r="G101" s="17">
        <f>IFERROR(VLOOKUP($A101,'Import élèves'!$B:$L,7,0),"")</f>
        <v>0</v>
      </c>
      <c r="H101" s="17">
        <f>IFERROR(VLOOKUP($A101,'Import élèves'!$B:$L,9,0),"")</f>
        <v>0</v>
      </c>
      <c r="I101" s="17">
        <f>IFERROR(VLOOKUP($A101,'Import élèves'!$B:$L,10,0),"")</f>
        <v>0</v>
      </c>
      <c r="J101" s="17">
        <f>IFERROR(VLOOKUP($A101,'Import élèves'!$B:$L,11,0),"")</f>
        <v>0</v>
      </c>
      <c r="K101" s="218"/>
    </row>
    <row r="102" spans="1:11" ht="15" customHeight="1" x14ac:dyDescent="0.25">
      <c r="A102" s="3">
        <v>101</v>
      </c>
      <c r="B102" s="3">
        <f>COUNTIF($K$2:K102,"x")</f>
        <v>0</v>
      </c>
      <c r="C102" s="3">
        <f>VLOOKUP($A102,'Import élèves'!$B:$L,2,0)</f>
        <v>101</v>
      </c>
      <c r="E102" s="17">
        <f>IFERROR(VLOOKUP($A102,'Import élèves'!$B:$L,4,0),"")</f>
        <v>0</v>
      </c>
      <c r="F102" s="17">
        <f>IFERROR(VLOOKUP($A102,'Import élèves'!$B:$L,5,0),"")</f>
        <v>0</v>
      </c>
      <c r="G102" s="17">
        <f>IFERROR(VLOOKUP($A102,'Import élèves'!$B:$L,7,0),"")</f>
        <v>0</v>
      </c>
      <c r="H102" s="17">
        <f>IFERROR(VLOOKUP($A102,'Import élèves'!$B:$L,9,0),"")</f>
        <v>0</v>
      </c>
      <c r="I102" s="17">
        <f>IFERROR(VLOOKUP($A102,'Import élèves'!$B:$L,10,0),"")</f>
        <v>0</v>
      </c>
      <c r="J102" s="17">
        <f>IFERROR(VLOOKUP($A102,'Import élèves'!$B:$L,11,0),"")</f>
        <v>0</v>
      </c>
      <c r="K102" s="218"/>
    </row>
    <row r="103" spans="1:11" ht="15" customHeight="1" x14ac:dyDescent="0.25">
      <c r="A103" s="3">
        <v>102</v>
      </c>
      <c r="B103" s="3">
        <f>COUNTIF($K$2:K103,"x")</f>
        <v>0</v>
      </c>
      <c r="C103" s="3">
        <f>VLOOKUP($A103,'Import élèves'!$B:$L,2,0)</f>
        <v>102</v>
      </c>
      <c r="E103" s="17">
        <f>IFERROR(VLOOKUP($A103,'Import élèves'!$B:$L,4,0),"")</f>
        <v>0</v>
      </c>
      <c r="F103" s="17">
        <f>IFERROR(VLOOKUP($A103,'Import élèves'!$B:$L,5,0),"")</f>
        <v>0</v>
      </c>
      <c r="G103" s="17">
        <f>IFERROR(VLOOKUP($A103,'Import élèves'!$B:$L,7,0),"")</f>
        <v>0</v>
      </c>
      <c r="H103" s="17">
        <f>IFERROR(VLOOKUP($A103,'Import élèves'!$B:$L,9,0),"")</f>
        <v>0</v>
      </c>
      <c r="I103" s="17">
        <f>IFERROR(VLOOKUP($A103,'Import élèves'!$B:$L,10,0),"")</f>
        <v>0</v>
      </c>
      <c r="J103" s="17">
        <f>IFERROR(VLOOKUP($A103,'Import élèves'!$B:$L,11,0),"")</f>
        <v>0</v>
      </c>
      <c r="K103" s="218"/>
    </row>
    <row r="104" spans="1:11" ht="15" customHeight="1" x14ac:dyDescent="0.25">
      <c r="A104" s="3">
        <v>103</v>
      </c>
      <c r="B104" s="3">
        <f>COUNTIF($K$2:K104,"x")</f>
        <v>0</v>
      </c>
      <c r="C104" s="3">
        <f>VLOOKUP($A104,'Import élèves'!$B:$L,2,0)</f>
        <v>103</v>
      </c>
      <c r="E104" s="17">
        <f>IFERROR(VLOOKUP($A104,'Import élèves'!$B:$L,4,0),"")</f>
        <v>0</v>
      </c>
      <c r="F104" s="17">
        <f>IFERROR(VLOOKUP($A104,'Import élèves'!$B:$L,5,0),"")</f>
        <v>0</v>
      </c>
      <c r="G104" s="17">
        <f>IFERROR(VLOOKUP($A104,'Import élèves'!$B:$L,7,0),"")</f>
        <v>0</v>
      </c>
      <c r="H104" s="17">
        <f>IFERROR(VLOOKUP($A104,'Import élèves'!$B:$L,9,0),"")</f>
        <v>0</v>
      </c>
      <c r="I104" s="17">
        <f>IFERROR(VLOOKUP($A104,'Import élèves'!$B:$L,10,0),"")</f>
        <v>0</v>
      </c>
      <c r="J104" s="17">
        <f>IFERROR(VLOOKUP($A104,'Import élèves'!$B:$L,11,0),"")</f>
        <v>0</v>
      </c>
      <c r="K104" s="218"/>
    </row>
    <row r="105" spans="1:11" ht="15" customHeight="1" x14ac:dyDescent="0.25">
      <c r="A105" s="3">
        <v>104</v>
      </c>
      <c r="B105" s="3">
        <f>COUNTIF($K$2:K105,"x")</f>
        <v>0</v>
      </c>
      <c r="C105" s="3">
        <f>VLOOKUP($A105,'Import élèves'!$B:$L,2,0)</f>
        <v>104</v>
      </c>
      <c r="E105" s="17">
        <f>IFERROR(VLOOKUP($A105,'Import élèves'!$B:$L,4,0),"")</f>
        <v>0</v>
      </c>
      <c r="F105" s="17">
        <f>IFERROR(VLOOKUP($A105,'Import élèves'!$B:$L,5,0),"")</f>
        <v>0</v>
      </c>
      <c r="G105" s="17">
        <f>IFERROR(VLOOKUP($A105,'Import élèves'!$B:$L,7,0),"")</f>
        <v>0</v>
      </c>
      <c r="H105" s="17">
        <f>IFERROR(VLOOKUP($A105,'Import élèves'!$B:$L,9,0),"")</f>
        <v>0</v>
      </c>
      <c r="I105" s="17">
        <f>IFERROR(VLOOKUP($A105,'Import élèves'!$B:$L,10,0),"")</f>
        <v>0</v>
      </c>
      <c r="J105" s="17">
        <f>IFERROR(VLOOKUP($A105,'Import élèves'!$B:$L,11,0),"")</f>
        <v>0</v>
      </c>
      <c r="K105" s="218"/>
    </row>
    <row r="106" spans="1:11" ht="15" customHeight="1" x14ac:dyDescent="0.25">
      <c r="A106" s="3">
        <v>105</v>
      </c>
      <c r="B106" s="3">
        <f>COUNTIF($K$2:K106,"x")</f>
        <v>0</v>
      </c>
      <c r="C106" s="3">
        <f>VLOOKUP($A106,'Import élèves'!$B:$L,2,0)</f>
        <v>105</v>
      </c>
      <c r="E106" s="17">
        <f>IFERROR(VLOOKUP($A106,'Import élèves'!$B:$L,4,0),"")</f>
        <v>0</v>
      </c>
      <c r="F106" s="17">
        <f>IFERROR(VLOOKUP($A106,'Import élèves'!$B:$L,5,0),"")</f>
        <v>0</v>
      </c>
      <c r="G106" s="17">
        <f>IFERROR(VLOOKUP($A106,'Import élèves'!$B:$L,7,0),"")</f>
        <v>0</v>
      </c>
      <c r="H106" s="17">
        <f>IFERROR(VLOOKUP($A106,'Import élèves'!$B:$L,9,0),"")</f>
        <v>0</v>
      </c>
      <c r="I106" s="17">
        <f>IFERROR(VLOOKUP($A106,'Import élèves'!$B:$L,10,0),"")</f>
        <v>0</v>
      </c>
      <c r="J106" s="17">
        <f>IFERROR(VLOOKUP($A106,'Import élèves'!$B:$L,11,0),"")</f>
        <v>0</v>
      </c>
      <c r="K106" s="218"/>
    </row>
    <row r="107" spans="1:11" ht="15" customHeight="1" x14ac:dyDescent="0.25">
      <c r="A107" s="3">
        <v>106</v>
      </c>
      <c r="B107" s="3">
        <f>COUNTIF($K$2:K107,"x")</f>
        <v>0</v>
      </c>
      <c r="C107" s="3">
        <f>VLOOKUP($A107,'Import élèves'!$B:$L,2,0)</f>
        <v>106</v>
      </c>
      <c r="E107" s="17">
        <f>IFERROR(VLOOKUP($A107,'Import élèves'!$B:$L,4,0),"")</f>
        <v>0</v>
      </c>
      <c r="F107" s="17">
        <f>IFERROR(VLOOKUP($A107,'Import élèves'!$B:$L,5,0),"")</f>
        <v>0</v>
      </c>
      <c r="G107" s="17">
        <f>IFERROR(VLOOKUP($A107,'Import élèves'!$B:$L,7,0),"")</f>
        <v>0</v>
      </c>
      <c r="H107" s="17">
        <f>IFERROR(VLOOKUP($A107,'Import élèves'!$B:$L,9,0),"")</f>
        <v>0</v>
      </c>
      <c r="I107" s="17">
        <f>IFERROR(VLOOKUP($A107,'Import élèves'!$B:$L,10,0),"")</f>
        <v>0</v>
      </c>
      <c r="J107" s="17">
        <f>IFERROR(VLOOKUP($A107,'Import élèves'!$B:$L,11,0),"")</f>
        <v>0</v>
      </c>
      <c r="K107" s="218"/>
    </row>
    <row r="108" spans="1:11" ht="15" customHeight="1" x14ac:dyDescent="0.25">
      <c r="A108" s="3">
        <v>107</v>
      </c>
      <c r="B108" s="3">
        <f>COUNTIF($K$2:K108,"x")</f>
        <v>0</v>
      </c>
      <c r="C108" s="3">
        <f>VLOOKUP($A108,'Import élèves'!$B:$L,2,0)</f>
        <v>107</v>
      </c>
      <c r="E108" s="17">
        <f>IFERROR(VLOOKUP($A108,'Import élèves'!$B:$L,4,0),"")</f>
        <v>0</v>
      </c>
      <c r="F108" s="17">
        <f>IFERROR(VLOOKUP($A108,'Import élèves'!$B:$L,5,0),"")</f>
        <v>0</v>
      </c>
      <c r="G108" s="17">
        <f>IFERROR(VLOOKUP($A108,'Import élèves'!$B:$L,7,0),"")</f>
        <v>0</v>
      </c>
      <c r="H108" s="17">
        <f>IFERROR(VLOOKUP($A108,'Import élèves'!$B:$L,9,0),"")</f>
        <v>0</v>
      </c>
      <c r="I108" s="17">
        <f>IFERROR(VLOOKUP($A108,'Import élèves'!$B:$L,10,0),"")</f>
        <v>0</v>
      </c>
      <c r="J108" s="17">
        <f>IFERROR(VLOOKUP($A108,'Import élèves'!$B:$L,11,0),"")</f>
        <v>0</v>
      </c>
      <c r="K108" s="218"/>
    </row>
    <row r="109" spans="1:11" ht="15" customHeight="1" x14ac:dyDescent="0.25">
      <c r="A109" s="3">
        <v>108</v>
      </c>
      <c r="B109" s="3">
        <f>COUNTIF($K$2:K109,"x")</f>
        <v>0</v>
      </c>
      <c r="C109" s="3">
        <f>VLOOKUP($A109,'Import élèves'!$B:$L,2,0)</f>
        <v>108</v>
      </c>
      <c r="E109" s="17">
        <f>IFERROR(VLOOKUP($A109,'Import élèves'!$B:$L,4,0),"")</f>
        <v>0</v>
      </c>
      <c r="F109" s="17">
        <f>IFERROR(VLOOKUP($A109,'Import élèves'!$B:$L,5,0),"")</f>
        <v>0</v>
      </c>
      <c r="G109" s="17">
        <f>IFERROR(VLOOKUP($A109,'Import élèves'!$B:$L,7,0),"")</f>
        <v>0</v>
      </c>
      <c r="H109" s="17">
        <f>IFERROR(VLOOKUP($A109,'Import élèves'!$B:$L,9,0),"")</f>
        <v>0</v>
      </c>
      <c r="I109" s="17">
        <f>IFERROR(VLOOKUP($A109,'Import élèves'!$B:$L,10,0),"")</f>
        <v>0</v>
      </c>
      <c r="J109" s="17">
        <f>IFERROR(VLOOKUP($A109,'Import élèves'!$B:$L,11,0),"")</f>
        <v>0</v>
      </c>
      <c r="K109" s="218"/>
    </row>
    <row r="110" spans="1:11" ht="15" customHeight="1" x14ac:dyDescent="0.25">
      <c r="A110" s="3">
        <v>109</v>
      </c>
      <c r="B110" s="3">
        <f>COUNTIF($K$2:K110,"x")</f>
        <v>0</v>
      </c>
      <c r="C110" s="3">
        <f>VLOOKUP($A110,'Import élèves'!$B:$L,2,0)</f>
        <v>109</v>
      </c>
      <c r="E110" s="17">
        <f>IFERROR(VLOOKUP($A110,'Import élèves'!$B:$L,4,0),"")</f>
        <v>0</v>
      </c>
      <c r="F110" s="17">
        <f>IFERROR(VLOOKUP($A110,'Import élèves'!$B:$L,5,0),"")</f>
        <v>0</v>
      </c>
      <c r="G110" s="17">
        <f>IFERROR(VLOOKUP($A110,'Import élèves'!$B:$L,7,0),"")</f>
        <v>0</v>
      </c>
      <c r="H110" s="17">
        <f>IFERROR(VLOOKUP($A110,'Import élèves'!$B:$L,9,0),"")</f>
        <v>0</v>
      </c>
      <c r="I110" s="17">
        <f>IFERROR(VLOOKUP($A110,'Import élèves'!$B:$L,10,0),"")</f>
        <v>0</v>
      </c>
      <c r="J110" s="17">
        <f>IFERROR(VLOOKUP($A110,'Import élèves'!$B:$L,11,0),"")</f>
        <v>0</v>
      </c>
      <c r="K110" s="218"/>
    </row>
    <row r="111" spans="1:11" ht="15" customHeight="1" x14ac:dyDescent="0.25">
      <c r="A111" s="3">
        <v>110</v>
      </c>
      <c r="B111" s="3">
        <f>COUNTIF($K$2:K111,"x")</f>
        <v>0</v>
      </c>
      <c r="C111" s="3">
        <f>VLOOKUP($A111,'Import élèves'!$B:$L,2,0)</f>
        <v>110</v>
      </c>
      <c r="E111" s="17">
        <f>IFERROR(VLOOKUP($A111,'Import élèves'!$B:$L,4,0),"")</f>
        <v>0</v>
      </c>
      <c r="F111" s="17">
        <f>IFERROR(VLOOKUP($A111,'Import élèves'!$B:$L,5,0),"")</f>
        <v>0</v>
      </c>
      <c r="G111" s="17">
        <f>IFERROR(VLOOKUP($A111,'Import élèves'!$B:$L,7,0),"")</f>
        <v>0</v>
      </c>
      <c r="H111" s="17">
        <f>IFERROR(VLOOKUP($A111,'Import élèves'!$B:$L,9,0),"")</f>
        <v>0</v>
      </c>
      <c r="I111" s="17">
        <f>IFERROR(VLOOKUP($A111,'Import élèves'!$B:$L,10,0),"")</f>
        <v>0</v>
      </c>
      <c r="J111" s="17">
        <f>IFERROR(VLOOKUP($A111,'Import élèves'!$B:$L,11,0),"")</f>
        <v>0</v>
      </c>
      <c r="K111" s="218"/>
    </row>
    <row r="112" spans="1:11" ht="15" customHeight="1" x14ac:dyDescent="0.25">
      <c r="A112" s="3">
        <v>111</v>
      </c>
      <c r="B112" s="3">
        <f>COUNTIF($K$2:K112,"x")</f>
        <v>0</v>
      </c>
      <c r="C112" s="3">
        <f>VLOOKUP($A112,'Import élèves'!$B:$L,2,0)</f>
        <v>111</v>
      </c>
      <c r="E112" s="17">
        <f>IFERROR(VLOOKUP($A112,'Import élèves'!$B:$L,4,0),"")</f>
        <v>0</v>
      </c>
      <c r="F112" s="17">
        <f>IFERROR(VLOOKUP($A112,'Import élèves'!$B:$L,5,0),"")</f>
        <v>0</v>
      </c>
      <c r="G112" s="17">
        <f>IFERROR(VLOOKUP($A112,'Import élèves'!$B:$L,7,0),"")</f>
        <v>0</v>
      </c>
      <c r="H112" s="17">
        <f>IFERROR(VLOOKUP($A112,'Import élèves'!$B:$L,9,0),"")</f>
        <v>0</v>
      </c>
      <c r="I112" s="17">
        <f>IFERROR(VLOOKUP($A112,'Import élèves'!$B:$L,10,0),"")</f>
        <v>0</v>
      </c>
      <c r="J112" s="17">
        <f>IFERROR(VLOOKUP($A112,'Import élèves'!$B:$L,11,0),"")</f>
        <v>0</v>
      </c>
      <c r="K112" s="218"/>
    </row>
    <row r="113" spans="1:11" ht="15" customHeight="1" x14ac:dyDescent="0.25">
      <c r="A113" s="3">
        <v>112</v>
      </c>
      <c r="B113" s="3">
        <f>COUNTIF($K$2:K113,"x")</f>
        <v>0</v>
      </c>
      <c r="C113" s="3">
        <f>VLOOKUP($A113,'Import élèves'!$B:$L,2,0)</f>
        <v>112</v>
      </c>
      <c r="E113" s="17">
        <f>IFERROR(VLOOKUP($A113,'Import élèves'!$B:$L,4,0),"")</f>
        <v>0</v>
      </c>
      <c r="F113" s="17">
        <f>IFERROR(VLOOKUP($A113,'Import élèves'!$B:$L,5,0),"")</f>
        <v>0</v>
      </c>
      <c r="G113" s="17">
        <f>IFERROR(VLOOKUP($A113,'Import élèves'!$B:$L,7,0),"")</f>
        <v>0</v>
      </c>
      <c r="H113" s="17">
        <f>IFERROR(VLOOKUP($A113,'Import élèves'!$B:$L,9,0),"")</f>
        <v>0</v>
      </c>
      <c r="I113" s="17">
        <f>IFERROR(VLOOKUP($A113,'Import élèves'!$B:$L,10,0),"")</f>
        <v>0</v>
      </c>
      <c r="J113" s="17">
        <f>IFERROR(VLOOKUP($A113,'Import élèves'!$B:$L,11,0),"")</f>
        <v>0</v>
      </c>
      <c r="K113" s="218"/>
    </row>
    <row r="114" spans="1:11" ht="15" customHeight="1" x14ac:dyDescent="0.25">
      <c r="A114" s="3">
        <v>113</v>
      </c>
      <c r="B114" s="3">
        <f>COUNTIF($K$2:K114,"x")</f>
        <v>0</v>
      </c>
      <c r="C114" s="3">
        <f>VLOOKUP($A114,'Import élèves'!$B:$L,2,0)</f>
        <v>113</v>
      </c>
      <c r="E114" s="17">
        <f>IFERROR(VLOOKUP($A114,'Import élèves'!$B:$L,4,0),"")</f>
        <v>0</v>
      </c>
      <c r="F114" s="17">
        <f>IFERROR(VLOOKUP($A114,'Import élèves'!$B:$L,5,0),"")</f>
        <v>0</v>
      </c>
      <c r="G114" s="17">
        <f>IFERROR(VLOOKUP($A114,'Import élèves'!$B:$L,7,0),"")</f>
        <v>0</v>
      </c>
      <c r="H114" s="17">
        <f>IFERROR(VLOOKUP($A114,'Import élèves'!$B:$L,9,0),"")</f>
        <v>0</v>
      </c>
      <c r="I114" s="17">
        <f>IFERROR(VLOOKUP($A114,'Import élèves'!$B:$L,10,0),"")</f>
        <v>0</v>
      </c>
      <c r="J114" s="17">
        <f>IFERROR(VLOOKUP($A114,'Import élèves'!$B:$L,11,0),"")</f>
        <v>0</v>
      </c>
      <c r="K114" s="218"/>
    </row>
    <row r="115" spans="1:11" ht="15" customHeight="1" x14ac:dyDescent="0.25">
      <c r="A115" s="3">
        <v>114</v>
      </c>
      <c r="B115" s="3">
        <f>COUNTIF($K$2:K115,"x")</f>
        <v>0</v>
      </c>
      <c r="C115" s="3">
        <f>VLOOKUP($A115,'Import élèves'!$B:$L,2,0)</f>
        <v>114</v>
      </c>
      <c r="E115" s="17">
        <f>IFERROR(VLOOKUP($A115,'Import élèves'!$B:$L,4,0),"")</f>
        <v>0</v>
      </c>
      <c r="F115" s="17">
        <f>IFERROR(VLOOKUP($A115,'Import élèves'!$B:$L,5,0),"")</f>
        <v>0</v>
      </c>
      <c r="G115" s="17">
        <f>IFERROR(VLOOKUP($A115,'Import élèves'!$B:$L,7,0),"")</f>
        <v>0</v>
      </c>
      <c r="H115" s="17">
        <f>IFERROR(VLOOKUP($A115,'Import élèves'!$B:$L,9,0),"")</f>
        <v>0</v>
      </c>
      <c r="I115" s="17">
        <f>IFERROR(VLOOKUP($A115,'Import élèves'!$B:$L,10,0),"")</f>
        <v>0</v>
      </c>
      <c r="J115" s="17">
        <f>IFERROR(VLOOKUP($A115,'Import élèves'!$B:$L,11,0),"")</f>
        <v>0</v>
      </c>
      <c r="K115" s="218"/>
    </row>
    <row r="116" spans="1:11" ht="15" customHeight="1" x14ac:dyDescent="0.25">
      <c r="A116" s="3">
        <v>115</v>
      </c>
      <c r="B116" s="3">
        <f>COUNTIF($K$2:K116,"x")</f>
        <v>0</v>
      </c>
      <c r="C116" s="3">
        <f>VLOOKUP($A116,'Import élèves'!$B:$L,2,0)</f>
        <v>115</v>
      </c>
      <c r="E116" s="17">
        <f>IFERROR(VLOOKUP($A116,'Import élèves'!$B:$L,4,0),"")</f>
        <v>0</v>
      </c>
      <c r="F116" s="17">
        <f>IFERROR(VLOOKUP($A116,'Import élèves'!$B:$L,5,0),"")</f>
        <v>0</v>
      </c>
      <c r="G116" s="17">
        <f>IFERROR(VLOOKUP($A116,'Import élèves'!$B:$L,7,0),"")</f>
        <v>0</v>
      </c>
      <c r="H116" s="17">
        <f>IFERROR(VLOOKUP($A116,'Import élèves'!$B:$L,9,0),"")</f>
        <v>0</v>
      </c>
      <c r="I116" s="17">
        <f>IFERROR(VLOOKUP($A116,'Import élèves'!$B:$L,10,0),"")</f>
        <v>0</v>
      </c>
      <c r="J116" s="17">
        <f>IFERROR(VLOOKUP($A116,'Import élèves'!$B:$L,11,0),"")</f>
        <v>0</v>
      </c>
      <c r="K116" s="218"/>
    </row>
    <row r="117" spans="1:11" ht="15" customHeight="1" x14ac:dyDescent="0.25">
      <c r="A117" s="3">
        <v>116</v>
      </c>
      <c r="B117" s="3">
        <f>COUNTIF($K$2:K117,"x")</f>
        <v>0</v>
      </c>
      <c r="C117" s="3">
        <f>VLOOKUP($A117,'Import élèves'!$B:$L,2,0)</f>
        <v>116</v>
      </c>
      <c r="E117" s="17">
        <f>IFERROR(VLOOKUP($A117,'Import élèves'!$B:$L,4,0),"")</f>
        <v>0</v>
      </c>
      <c r="F117" s="17">
        <f>IFERROR(VLOOKUP($A117,'Import élèves'!$B:$L,5,0),"")</f>
        <v>0</v>
      </c>
      <c r="G117" s="17">
        <f>IFERROR(VLOOKUP($A117,'Import élèves'!$B:$L,7,0),"")</f>
        <v>0</v>
      </c>
      <c r="H117" s="17">
        <f>IFERROR(VLOOKUP($A117,'Import élèves'!$B:$L,9,0),"")</f>
        <v>0</v>
      </c>
      <c r="I117" s="17">
        <f>IFERROR(VLOOKUP($A117,'Import élèves'!$B:$L,10,0),"")</f>
        <v>0</v>
      </c>
      <c r="J117" s="17">
        <f>IFERROR(VLOOKUP($A117,'Import élèves'!$B:$L,11,0),"")</f>
        <v>0</v>
      </c>
      <c r="K117" s="218"/>
    </row>
    <row r="118" spans="1:11" ht="15" customHeight="1" x14ac:dyDescent="0.25">
      <c r="A118" s="3">
        <v>117</v>
      </c>
      <c r="B118" s="3">
        <f>COUNTIF($K$2:K118,"x")</f>
        <v>0</v>
      </c>
      <c r="C118" s="3">
        <f>VLOOKUP($A118,'Import élèves'!$B:$L,2,0)</f>
        <v>117</v>
      </c>
      <c r="E118" s="17">
        <f>IFERROR(VLOOKUP($A118,'Import élèves'!$B:$L,4,0),"")</f>
        <v>0</v>
      </c>
      <c r="F118" s="17">
        <f>IFERROR(VLOOKUP($A118,'Import élèves'!$B:$L,5,0),"")</f>
        <v>0</v>
      </c>
      <c r="G118" s="17">
        <f>IFERROR(VLOOKUP($A118,'Import élèves'!$B:$L,7,0),"")</f>
        <v>0</v>
      </c>
      <c r="H118" s="17">
        <f>IFERROR(VLOOKUP($A118,'Import élèves'!$B:$L,9,0),"")</f>
        <v>0</v>
      </c>
      <c r="I118" s="17">
        <f>IFERROR(VLOOKUP($A118,'Import élèves'!$B:$L,10,0),"")</f>
        <v>0</v>
      </c>
      <c r="J118" s="17">
        <f>IFERROR(VLOOKUP($A118,'Import élèves'!$B:$L,11,0),"")</f>
        <v>0</v>
      </c>
      <c r="K118" s="218"/>
    </row>
    <row r="119" spans="1:11" ht="15" customHeight="1" x14ac:dyDescent="0.25">
      <c r="A119" s="3">
        <v>118</v>
      </c>
      <c r="B119" s="3">
        <f>COUNTIF($K$2:K119,"x")</f>
        <v>0</v>
      </c>
      <c r="C119" s="3">
        <f>VLOOKUP($A119,'Import élèves'!$B:$L,2,0)</f>
        <v>118</v>
      </c>
      <c r="E119" s="17">
        <f>IFERROR(VLOOKUP($A119,'Import élèves'!$B:$L,4,0),"")</f>
        <v>0</v>
      </c>
      <c r="F119" s="17">
        <f>IFERROR(VLOOKUP($A119,'Import élèves'!$B:$L,5,0),"")</f>
        <v>0</v>
      </c>
      <c r="G119" s="17">
        <f>IFERROR(VLOOKUP($A119,'Import élèves'!$B:$L,7,0),"")</f>
        <v>0</v>
      </c>
      <c r="H119" s="17">
        <f>IFERROR(VLOOKUP($A119,'Import élèves'!$B:$L,9,0),"")</f>
        <v>0</v>
      </c>
      <c r="I119" s="17">
        <f>IFERROR(VLOOKUP($A119,'Import élèves'!$B:$L,10,0),"")</f>
        <v>0</v>
      </c>
      <c r="J119" s="17">
        <f>IFERROR(VLOOKUP($A119,'Import élèves'!$B:$L,11,0),"")</f>
        <v>0</v>
      </c>
      <c r="K119" s="218"/>
    </row>
    <row r="120" spans="1:11" ht="15" customHeight="1" x14ac:dyDescent="0.25">
      <c r="A120" s="3">
        <v>119</v>
      </c>
      <c r="B120" s="3">
        <f>COUNTIF($K$2:K120,"x")</f>
        <v>0</v>
      </c>
      <c r="C120" s="3">
        <f>VLOOKUP($A120,'Import élèves'!$B:$L,2,0)</f>
        <v>119</v>
      </c>
      <c r="E120" s="17">
        <f>IFERROR(VLOOKUP($A120,'Import élèves'!$B:$L,4,0),"")</f>
        <v>0</v>
      </c>
      <c r="F120" s="17">
        <f>IFERROR(VLOOKUP($A120,'Import élèves'!$B:$L,5,0),"")</f>
        <v>0</v>
      </c>
      <c r="G120" s="17">
        <f>IFERROR(VLOOKUP($A120,'Import élèves'!$B:$L,7,0),"")</f>
        <v>0</v>
      </c>
      <c r="H120" s="17">
        <f>IFERROR(VLOOKUP($A120,'Import élèves'!$B:$L,9,0),"")</f>
        <v>0</v>
      </c>
      <c r="I120" s="17">
        <f>IFERROR(VLOOKUP($A120,'Import élèves'!$B:$L,10,0),"")</f>
        <v>0</v>
      </c>
      <c r="J120" s="17">
        <f>IFERROR(VLOOKUP($A120,'Import élèves'!$B:$L,11,0),"")</f>
        <v>0</v>
      </c>
      <c r="K120" s="218"/>
    </row>
    <row r="121" spans="1:11" ht="15" customHeight="1" x14ac:dyDescent="0.25">
      <c r="A121" s="3">
        <v>120</v>
      </c>
      <c r="B121" s="3">
        <f>COUNTIF($K$2:K121,"x")</f>
        <v>0</v>
      </c>
      <c r="C121" s="3">
        <f>VLOOKUP($A121,'Import élèves'!$B:$L,2,0)</f>
        <v>120</v>
      </c>
      <c r="E121" s="17">
        <f>IFERROR(VLOOKUP($A121,'Import élèves'!$B:$L,4,0),"")</f>
        <v>0</v>
      </c>
      <c r="F121" s="17">
        <f>IFERROR(VLOOKUP($A121,'Import élèves'!$B:$L,5,0),"")</f>
        <v>0</v>
      </c>
      <c r="G121" s="17">
        <f>IFERROR(VLOOKUP($A121,'Import élèves'!$B:$L,7,0),"")</f>
        <v>0</v>
      </c>
      <c r="H121" s="17">
        <f>IFERROR(VLOOKUP($A121,'Import élèves'!$B:$L,9,0),"")</f>
        <v>0</v>
      </c>
      <c r="I121" s="17">
        <f>IFERROR(VLOOKUP($A121,'Import élèves'!$B:$L,10,0),"")</f>
        <v>0</v>
      </c>
      <c r="J121" s="17">
        <f>IFERROR(VLOOKUP($A121,'Import élèves'!$B:$L,11,0),"")</f>
        <v>0</v>
      </c>
      <c r="K121" s="218"/>
    </row>
    <row r="122" spans="1:11" ht="15" customHeight="1" x14ac:dyDescent="0.25">
      <c r="A122" s="3">
        <v>121</v>
      </c>
      <c r="B122" s="3">
        <f>COUNTIF($K$2:K122,"x")</f>
        <v>0</v>
      </c>
      <c r="C122" s="3">
        <f>VLOOKUP($A122,'Import élèves'!$B:$L,2,0)</f>
        <v>121</v>
      </c>
      <c r="E122" s="17">
        <f>IFERROR(VLOOKUP($A122,'Import élèves'!$B:$L,4,0),"")</f>
        <v>0</v>
      </c>
      <c r="F122" s="17">
        <f>IFERROR(VLOOKUP($A122,'Import élèves'!$B:$L,5,0),"")</f>
        <v>0</v>
      </c>
      <c r="G122" s="17">
        <f>IFERROR(VLOOKUP($A122,'Import élèves'!$B:$L,7,0),"")</f>
        <v>0</v>
      </c>
      <c r="H122" s="17">
        <f>IFERROR(VLOOKUP($A122,'Import élèves'!$B:$L,9,0),"")</f>
        <v>0</v>
      </c>
      <c r="I122" s="17">
        <f>IFERROR(VLOOKUP($A122,'Import élèves'!$B:$L,10,0),"")</f>
        <v>0</v>
      </c>
      <c r="J122" s="17">
        <f>IFERROR(VLOOKUP($A122,'Import élèves'!$B:$L,11,0),"")</f>
        <v>0</v>
      </c>
      <c r="K122" s="218"/>
    </row>
    <row r="123" spans="1:11" ht="15" customHeight="1" x14ac:dyDescent="0.25">
      <c r="A123" s="3">
        <v>122</v>
      </c>
      <c r="B123" s="3">
        <f>COUNTIF($K$2:K123,"x")</f>
        <v>0</v>
      </c>
      <c r="C123" s="3">
        <f>VLOOKUP($A123,'Import élèves'!$B:$L,2,0)</f>
        <v>122</v>
      </c>
      <c r="E123" s="17">
        <f>IFERROR(VLOOKUP($A123,'Import élèves'!$B:$L,4,0),"")</f>
        <v>0</v>
      </c>
      <c r="F123" s="17">
        <f>IFERROR(VLOOKUP($A123,'Import élèves'!$B:$L,5,0),"")</f>
        <v>0</v>
      </c>
      <c r="G123" s="17">
        <f>IFERROR(VLOOKUP($A123,'Import élèves'!$B:$L,7,0),"")</f>
        <v>0</v>
      </c>
      <c r="H123" s="17">
        <f>IFERROR(VLOOKUP($A123,'Import élèves'!$B:$L,9,0),"")</f>
        <v>0</v>
      </c>
      <c r="I123" s="17">
        <f>IFERROR(VLOOKUP($A123,'Import élèves'!$B:$L,10,0),"")</f>
        <v>0</v>
      </c>
      <c r="J123" s="17">
        <f>IFERROR(VLOOKUP($A123,'Import élèves'!$B:$L,11,0),"")</f>
        <v>0</v>
      </c>
      <c r="K123" s="218"/>
    </row>
    <row r="124" spans="1:11" ht="15" customHeight="1" x14ac:dyDescent="0.25">
      <c r="A124" s="3">
        <v>123</v>
      </c>
      <c r="B124" s="3">
        <f>COUNTIF($K$2:K124,"x")</f>
        <v>0</v>
      </c>
      <c r="C124" s="3">
        <f>VLOOKUP($A124,'Import élèves'!$B:$L,2,0)</f>
        <v>123</v>
      </c>
      <c r="E124" s="17">
        <f>IFERROR(VLOOKUP($A124,'Import élèves'!$B:$L,4,0),"")</f>
        <v>0</v>
      </c>
      <c r="F124" s="17">
        <f>IFERROR(VLOOKUP($A124,'Import élèves'!$B:$L,5,0),"")</f>
        <v>0</v>
      </c>
      <c r="G124" s="17">
        <f>IFERROR(VLOOKUP($A124,'Import élèves'!$B:$L,7,0),"")</f>
        <v>0</v>
      </c>
      <c r="H124" s="17">
        <f>IFERROR(VLOOKUP($A124,'Import élèves'!$B:$L,9,0),"")</f>
        <v>0</v>
      </c>
      <c r="I124" s="17">
        <f>IFERROR(VLOOKUP($A124,'Import élèves'!$B:$L,10,0),"")</f>
        <v>0</v>
      </c>
      <c r="J124" s="17">
        <f>IFERROR(VLOOKUP($A124,'Import élèves'!$B:$L,11,0),"")</f>
        <v>0</v>
      </c>
      <c r="K124" s="218"/>
    </row>
    <row r="125" spans="1:11" ht="15" customHeight="1" x14ac:dyDescent="0.25">
      <c r="A125" s="3">
        <v>124</v>
      </c>
      <c r="B125" s="3">
        <f>COUNTIF($K$2:K125,"x")</f>
        <v>0</v>
      </c>
      <c r="C125" s="3">
        <f>VLOOKUP($A125,'Import élèves'!$B:$L,2,0)</f>
        <v>124</v>
      </c>
      <c r="E125" s="17">
        <f>IFERROR(VLOOKUP($A125,'Import élèves'!$B:$L,4,0),"")</f>
        <v>0</v>
      </c>
      <c r="F125" s="17">
        <f>IFERROR(VLOOKUP($A125,'Import élèves'!$B:$L,5,0),"")</f>
        <v>0</v>
      </c>
      <c r="G125" s="17">
        <f>IFERROR(VLOOKUP($A125,'Import élèves'!$B:$L,7,0),"")</f>
        <v>0</v>
      </c>
      <c r="H125" s="17">
        <f>IFERROR(VLOOKUP($A125,'Import élèves'!$B:$L,9,0),"")</f>
        <v>0</v>
      </c>
      <c r="I125" s="17">
        <f>IFERROR(VLOOKUP($A125,'Import élèves'!$B:$L,10,0),"")</f>
        <v>0</v>
      </c>
      <c r="J125" s="17">
        <f>IFERROR(VLOOKUP($A125,'Import élèves'!$B:$L,11,0),"")</f>
        <v>0</v>
      </c>
      <c r="K125" s="218"/>
    </row>
    <row r="126" spans="1:11" ht="15" customHeight="1" x14ac:dyDescent="0.25">
      <c r="A126" s="3">
        <v>125</v>
      </c>
      <c r="B126" s="3">
        <f>COUNTIF($K$2:K126,"x")</f>
        <v>0</v>
      </c>
      <c r="C126" s="3">
        <f>VLOOKUP($A126,'Import élèves'!$B:$L,2,0)</f>
        <v>125</v>
      </c>
      <c r="E126" s="17">
        <f>IFERROR(VLOOKUP($A126,'Import élèves'!$B:$L,4,0),"")</f>
        <v>0</v>
      </c>
      <c r="F126" s="17">
        <f>IFERROR(VLOOKUP($A126,'Import élèves'!$B:$L,5,0),"")</f>
        <v>0</v>
      </c>
      <c r="G126" s="17">
        <f>IFERROR(VLOOKUP($A126,'Import élèves'!$B:$L,7,0),"")</f>
        <v>0</v>
      </c>
      <c r="H126" s="17">
        <f>IFERROR(VLOOKUP($A126,'Import élèves'!$B:$L,9,0),"")</f>
        <v>0</v>
      </c>
      <c r="I126" s="17">
        <f>IFERROR(VLOOKUP($A126,'Import élèves'!$B:$L,10,0),"")</f>
        <v>0</v>
      </c>
      <c r="J126" s="17">
        <f>IFERROR(VLOOKUP($A126,'Import élèves'!$B:$L,11,0),"")</f>
        <v>0</v>
      </c>
      <c r="K126" s="218"/>
    </row>
    <row r="127" spans="1:11" ht="15" customHeight="1" x14ac:dyDescent="0.25">
      <c r="A127" s="3">
        <v>126</v>
      </c>
      <c r="B127" s="3">
        <f>COUNTIF($K$2:K127,"x")</f>
        <v>0</v>
      </c>
      <c r="C127" s="3">
        <f>VLOOKUP($A127,'Import élèves'!$B:$L,2,0)</f>
        <v>126</v>
      </c>
      <c r="E127" s="17">
        <f>IFERROR(VLOOKUP($A127,'Import élèves'!$B:$L,4,0),"")</f>
        <v>0</v>
      </c>
      <c r="F127" s="17">
        <f>IFERROR(VLOOKUP($A127,'Import élèves'!$B:$L,5,0),"")</f>
        <v>0</v>
      </c>
      <c r="G127" s="17">
        <f>IFERROR(VLOOKUP($A127,'Import élèves'!$B:$L,7,0),"")</f>
        <v>0</v>
      </c>
      <c r="H127" s="17">
        <f>IFERROR(VLOOKUP($A127,'Import élèves'!$B:$L,9,0),"")</f>
        <v>0</v>
      </c>
      <c r="I127" s="17">
        <f>IFERROR(VLOOKUP($A127,'Import élèves'!$B:$L,10,0),"")</f>
        <v>0</v>
      </c>
      <c r="J127" s="17">
        <f>IFERROR(VLOOKUP($A127,'Import élèves'!$B:$L,11,0),"")</f>
        <v>0</v>
      </c>
      <c r="K127" s="218"/>
    </row>
    <row r="128" spans="1:11" ht="15" customHeight="1" x14ac:dyDescent="0.25">
      <c r="A128" s="3">
        <v>127</v>
      </c>
      <c r="B128" s="3">
        <f>COUNTIF($K$2:K128,"x")</f>
        <v>0</v>
      </c>
      <c r="C128" s="3">
        <f>VLOOKUP($A128,'Import élèves'!$B:$L,2,0)</f>
        <v>127</v>
      </c>
      <c r="E128" s="17">
        <f>IFERROR(VLOOKUP($A128,'Import élèves'!$B:$L,4,0),"")</f>
        <v>0</v>
      </c>
      <c r="F128" s="17">
        <f>IFERROR(VLOOKUP($A128,'Import élèves'!$B:$L,5,0),"")</f>
        <v>0</v>
      </c>
      <c r="G128" s="17">
        <f>IFERROR(VLOOKUP($A128,'Import élèves'!$B:$L,7,0),"")</f>
        <v>0</v>
      </c>
      <c r="H128" s="17">
        <f>IFERROR(VLOOKUP($A128,'Import élèves'!$B:$L,9,0),"")</f>
        <v>0</v>
      </c>
      <c r="I128" s="17">
        <f>IFERROR(VLOOKUP($A128,'Import élèves'!$B:$L,10,0),"")</f>
        <v>0</v>
      </c>
      <c r="J128" s="17">
        <f>IFERROR(VLOOKUP($A128,'Import élèves'!$B:$L,11,0),"")</f>
        <v>0</v>
      </c>
      <c r="K128" s="218"/>
    </row>
    <row r="129" spans="1:11" ht="15" customHeight="1" x14ac:dyDescent="0.25">
      <c r="A129" s="3">
        <v>128</v>
      </c>
      <c r="B129" s="3">
        <f>COUNTIF($K$2:K129,"x")</f>
        <v>0</v>
      </c>
      <c r="C129" s="3">
        <f>VLOOKUP($A129,'Import élèves'!$B:$L,2,0)</f>
        <v>128</v>
      </c>
      <c r="E129" s="17">
        <f>IFERROR(VLOOKUP($A129,'Import élèves'!$B:$L,4,0),"")</f>
        <v>0</v>
      </c>
      <c r="F129" s="17">
        <f>IFERROR(VLOOKUP($A129,'Import élèves'!$B:$L,5,0),"")</f>
        <v>0</v>
      </c>
      <c r="G129" s="17">
        <f>IFERROR(VLOOKUP($A129,'Import élèves'!$B:$L,7,0),"")</f>
        <v>0</v>
      </c>
      <c r="H129" s="17">
        <f>IFERROR(VLOOKUP($A129,'Import élèves'!$B:$L,9,0),"")</f>
        <v>0</v>
      </c>
      <c r="I129" s="17">
        <f>IFERROR(VLOOKUP($A129,'Import élèves'!$B:$L,10,0),"")</f>
        <v>0</v>
      </c>
      <c r="J129" s="17">
        <f>IFERROR(VLOOKUP($A129,'Import élèves'!$B:$L,11,0),"")</f>
        <v>0</v>
      </c>
      <c r="K129" s="218"/>
    </row>
    <row r="130" spans="1:11" ht="15" customHeight="1" x14ac:dyDescent="0.25">
      <c r="A130" s="3">
        <v>129</v>
      </c>
      <c r="B130" s="3">
        <f>COUNTIF($K$2:K130,"x")</f>
        <v>0</v>
      </c>
      <c r="C130" s="3">
        <f>VLOOKUP($A130,'Import élèves'!$B:$L,2,0)</f>
        <v>129</v>
      </c>
      <c r="E130" s="17">
        <f>IFERROR(VLOOKUP($A130,'Import élèves'!$B:$L,4,0),"")</f>
        <v>0</v>
      </c>
      <c r="F130" s="17">
        <f>IFERROR(VLOOKUP($A130,'Import élèves'!$B:$L,5,0),"")</f>
        <v>0</v>
      </c>
      <c r="G130" s="17">
        <f>IFERROR(VLOOKUP($A130,'Import élèves'!$B:$L,7,0),"")</f>
        <v>0</v>
      </c>
      <c r="H130" s="17">
        <f>IFERROR(VLOOKUP($A130,'Import élèves'!$B:$L,9,0),"")</f>
        <v>0</v>
      </c>
      <c r="I130" s="17">
        <f>IFERROR(VLOOKUP($A130,'Import élèves'!$B:$L,10,0),"")</f>
        <v>0</v>
      </c>
      <c r="J130" s="17">
        <f>IFERROR(VLOOKUP($A130,'Import élèves'!$B:$L,11,0),"")</f>
        <v>0</v>
      </c>
      <c r="K130" s="218"/>
    </row>
    <row r="131" spans="1:11" ht="15" customHeight="1" x14ac:dyDescent="0.25">
      <c r="A131" s="3">
        <v>130</v>
      </c>
      <c r="B131" s="3">
        <f>COUNTIF($K$2:K131,"x")</f>
        <v>0</v>
      </c>
      <c r="C131" s="3">
        <f>VLOOKUP($A131,'Import élèves'!$B:$L,2,0)</f>
        <v>130</v>
      </c>
      <c r="E131" s="17">
        <f>IFERROR(VLOOKUP($A131,'Import élèves'!$B:$L,4,0),"")</f>
        <v>0</v>
      </c>
      <c r="F131" s="17">
        <f>IFERROR(VLOOKUP($A131,'Import élèves'!$B:$L,5,0),"")</f>
        <v>0</v>
      </c>
      <c r="G131" s="17">
        <f>IFERROR(VLOOKUP($A131,'Import élèves'!$B:$L,7,0),"")</f>
        <v>0</v>
      </c>
      <c r="H131" s="17">
        <f>IFERROR(VLOOKUP($A131,'Import élèves'!$B:$L,9,0),"")</f>
        <v>0</v>
      </c>
      <c r="I131" s="17">
        <f>IFERROR(VLOOKUP($A131,'Import élèves'!$B:$L,10,0),"")</f>
        <v>0</v>
      </c>
      <c r="J131" s="17">
        <f>IFERROR(VLOOKUP($A131,'Import élèves'!$B:$L,11,0),"")</f>
        <v>0</v>
      </c>
      <c r="K131" s="218"/>
    </row>
    <row r="132" spans="1:11" ht="15" customHeight="1" x14ac:dyDescent="0.25">
      <c r="A132" s="3">
        <v>131</v>
      </c>
      <c r="B132" s="3">
        <f>COUNTIF($K$2:K132,"x")</f>
        <v>0</v>
      </c>
      <c r="C132" s="3">
        <f>VLOOKUP($A132,'Import élèves'!$B:$L,2,0)</f>
        <v>131</v>
      </c>
      <c r="E132" s="17">
        <f>IFERROR(VLOOKUP($A132,'Import élèves'!$B:$L,4,0),"")</f>
        <v>0</v>
      </c>
      <c r="F132" s="17">
        <f>IFERROR(VLOOKUP($A132,'Import élèves'!$B:$L,5,0),"")</f>
        <v>0</v>
      </c>
      <c r="G132" s="17">
        <f>IFERROR(VLOOKUP($A132,'Import élèves'!$B:$L,7,0),"")</f>
        <v>0</v>
      </c>
      <c r="H132" s="17">
        <f>IFERROR(VLOOKUP($A132,'Import élèves'!$B:$L,9,0),"")</f>
        <v>0</v>
      </c>
      <c r="I132" s="17">
        <f>IFERROR(VLOOKUP($A132,'Import élèves'!$B:$L,10,0),"")</f>
        <v>0</v>
      </c>
      <c r="J132" s="17">
        <f>IFERROR(VLOOKUP($A132,'Import élèves'!$B:$L,11,0),"")</f>
        <v>0</v>
      </c>
      <c r="K132" s="218"/>
    </row>
    <row r="133" spans="1:11" ht="15" customHeight="1" x14ac:dyDescent="0.25">
      <c r="A133" s="3">
        <v>132</v>
      </c>
      <c r="B133" s="3">
        <f>COUNTIF($K$2:K133,"x")</f>
        <v>0</v>
      </c>
      <c r="C133" s="3">
        <f>VLOOKUP($A133,'Import élèves'!$B:$L,2,0)</f>
        <v>132</v>
      </c>
      <c r="E133" s="17">
        <f>IFERROR(VLOOKUP($A133,'Import élèves'!$B:$L,4,0),"")</f>
        <v>0</v>
      </c>
      <c r="F133" s="17">
        <f>IFERROR(VLOOKUP($A133,'Import élèves'!$B:$L,5,0),"")</f>
        <v>0</v>
      </c>
      <c r="G133" s="17">
        <f>IFERROR(VLOOKUP($A133,'Import élèves'!$B:$L,7,0),"")</f>
        <v>0</v>
      </c>
      <c r="H133" s="17">
        <f>IFERROR(VLOOKUP($A133,'Import élèves'!$B:$L,9,0),"")</f>
        <v>0</v>
      </c>
      <c r="I133" s="17">
        <f>IFERROR(VLOOKUP($A133,'Import élèves'!$B:$L,10,0),"")</f>
        <v>0</v>
      </c>
      <c r="J133" s="17">
        <f>IFERROR(VLOOKUP($A133,'Import élèves'!$B:$L,11,0),"")</f>
        <v>0</v>
      </c>
      <c r="K133" s="218"/>
    </row>
    <row r="134" spans="1:11" ht="15" customHeight="1" x14ac:dyDescent="0.25">
      <c r="A134" s="3">
        <v>133</v>
      </c>
      <c r="B134" s="3">
        <f>COUNTIF($K$2:K134,"x")</f>
        <v>0</v>
      </c>
      <c r="C134" s="3">
        <f>VLOOKUP($A134,'Import élèves'!$B:$L,2,0)</f>
        <v>133</v>
      </c>
      <c r="E134" s="17">
        <f>IFERROR(VLOOKUP($A134,'Import élèves'!$B:$L,4,0),"")</f>
        <v>0</v>
      </c>
      <c r="F134" s="17">
        <f>IFERROR(VLOOKUP($A134,'Import élèves'!$B:$L,5,0),"")</f>
        <v>0</v>
      </c>
      <c r="G134" s="17">
        <f>IFERROR(VLOOKUP($A134,'Import élèves'!$B:$L,7,0),"")</f>
        <v>0</v>
      </c>
      <c r="H134" s="17">
        <f>IFERROR(VLOOKUP($A134,'Import élèves'!$B:$L,9,0),"")</f>
        <v>0</v>
      </c>
      <c r="I134" s="17">
        <f>IFERROR(VLOOKUP($A134,'Import élèves'!$B:$L,10,0),"")</f>
        <v>0</v>
      </c>
      <c r="J134" s="17">
        <f>IFERROR(VLOOKUP($A134,'Import élèves'!$B:$L,11,0),"")</f>
        <v>0</v>
      </c>
      <c r="K134" s="218"/>
    </row>
    <row r="135" spans="1:11" ht="15" customHeight="1" x14ac:dyDescent="0.25">
      <c r="A135" s="3">
        <v>134</v>
      </c>
      <c r="B135" s="3">
        <f>COUNTIF($K$2:K135,"x")</f>
        <v>0</v>
      </c>
      <c r="C135" s="3">
        <f>VLOOKUP($A135,'Import élèves'!$B:$L,2,0)</f>
        <v>134</v>
      </c>
      <c r="E135" s="17">
        <f>IFERROR(VLOOKUP($A135,'Import élèves'!$B:$L,4,0),"")</f>
        <v>0</v>
      </c>
      <c r="F135" s="17">
        <f>IFERROR(VLOOKUP($A135,'Import élèves'!$B:$L,5,0),"")</f>
        <v>0</v>
      </c>
      <c r="G135" s="17">
        <f>IFERROR(VLOOKUP($A135,'Import élèves'!$B:$L,7,0),"")</f>
        <v>0</v>
      </c>
      <c r="H135" s="17">
        <f>IFERROR(VLOOKUP($A135,'Import élèves'!$B:$L,9,0),"")</f>
        <v>0</v>
      </c>
      <c r="I135" s="17">
        <f>IFERROR(VLOOKUP($A135,'Import élèves'!$B:$L,10,0),"")</f>
        <v>0</v>
      </c>
      <c r="J135" s="17">
        <f>IFERROR(VLOOKUP($A135,'Import élèves'!$B:$L,11,0),"")</f>
        <v>0</v>
      </c>
      <c r="K135" s="218"/>
    </row>
    <row r="136" spans="1:11" ht="15" customHeight="1" x14ac:dyDescent="0.25">
      <c r="A136" s="3">
        <v>135</v>
      </c>
      <c r="B136" s="3">
        <f>COUNTIF($K$2:K136,"x")</f>
        <v>0</v>
      </c>
      <c r="C136" s="3">
        <f>VLOOKUP($A136,'Import élèves'!$B:$L,2,0)</f>
        <v>135</v>
      </c>
      <c r="E136" s="17">
        <f>IFERROR(VLOOKUP($A136,'Import élèves'!$B:$L,4,0),"")</f>
        <v>0</v>
      </c>
      <c r="F136" s="17">
        <f>IFERROR(VLOOKUP($A136,'Import élèves'!$B:$L,5,0),"")</f>
        <v>0</v>
      </c>
      <c r="G136" s="17">
        <f>IFERROR(VLOOKUP($A136,'Import élèves'!$B:$L,7,0),"")</f>
        <v>0</v>
      </c>
      <c r="H136" s="17">
        <f>IFERROR(VLOOKUP($A136,'Import élèves'!$B:$L,9,0),"")</f>
        <v>0</v>
      </c>
      <c r="I136" s="17">
        <f>IFERROR(VLOOKUP($A136,'Import élèves'!$B:$L,10,0),"")</f>
        <v>0</v>
      </c>
      <c r="J136" s="17">
        <f>IFERROR(VLOOKUP($A136,'Import élèves'!$B:$L,11,0),"")</f>
        <v>0</v>
      </c>
      <c r="K136" s="218"/>
    </row>
    <row r="137" spans="1:11" ht="15" customHeight="1" x14ac:dyDescent="0.25">
      <c r="A137" s="3">
        <v>136</v>
      </c>
      <c r="B137" s="3">
        <f>COUNTIF($K$2:K137,"x")</f>
        <v>0</v>
      </c>
      <c r="C137" s="3">
        <f>VLOOKUP($A137,'Import élèves'!$B:$L,2,0)</f>
        <v>136</v>
      </c>
      <c r="E137" s="17">
        <f>IFERROR(VLOOKUP($A137,'Import élèves'!$B:$L,4,0),"")</f>
        <v>0</v>
      </c>
      <c r="F137" s="17">
        <f>IFERROR(VLOOKUP($A137,'Import élèves'!$B:$L,5,0),"")</f>
        <v>0</v>
      </c>
      <c r="G137" s="17">
        <f>IFERROR(VLOOKUP($A137,'Import élèves'!$B:$L,7,0),"")</f>
        <v>0</v>
      </c>
      <c r="H137" s="17">
        <f>IFERROR(VLOOKUP($A137,'Import élèves'!$B:$L,9,0),"")</f>
        <v>0</v>
      </c>
      <c r="I137" s="17">
        <f>IFERROR(VLOOKUP($A137,'Import élèves'!$B:$L,10,0),"")</f>
        <v>0</v>
      </c>
      <c r="J137" s="17">
        <f>IFERROR(VLOOKUP($A137,'Import élèves'!$B:$L,11,0),"")</f>
        <v>0</v>
      </c>
      <c r="K137" s="218"/>
    </row>
    <row r="138" spans="1:11" ht="15" customHeight="1" x14ac:dyDescent="0.25">
      <c r="A138" s="3">
        <v>137</v>
      </c>
      <c r="B138" s="3">
        <f>COUNTIF($K$2:K138,"x")</f>
        <v>0</v>
      </c>
      <c r="C138" s="3">
        <f>VLOOKUP($A138,'Import élèves'!$B:$L,2,0)</f>
        <v>137</v>
      </c>
      <c r="E138" s="17">
        <f>IFERROR(VLOOKUP($A138,'Import élèves'!$B:$L,4,0),"")</f>
        <v>0</v>
      </c>
      <c r="F138" s="17">
        <f>IFERROR(VLOOKUP($A138,'Import élèves'!$B:$L,5,0),"")</f>
        <v>0</v>
      </c>
      <c r="G138" s="17">
        <f>IFERROR(VLOOKUP($A138,'Import élèves'!$B:$L,7,0),"")</f>
        <v>0</v>
      </c>
      <c r="H138" s="17">
        <f>IFERROR(VLOOKUP($A138,'Import élèves'!$B:$L,9,0),"")</f>
        <v>0</v>
      </c>
      <c r="I138" s="17">
        <f>IFERROR(VLOOKUP($A138,'Import élèves'!$B:$L,10,0),"")</f>
        <v>0</v>
      </c>
      <c r="J138" s="17">
        <f>IFERROR(VLOOKUP($A138,'Import élèves'!$B:$L,11,0),"")</f>
        <v>0</v>
      </c>
      <c r="K138" s="218"/>
    </row>
    <row r="139" spans="1:11" ht="15" customHeight="1" x14ac:dyDescent="0.25">
      <c r="A139" s="3">
        <v>138</v>
      </c>
      <c r="B139" s="3">
        <f>COUNTIF($K$2:K139,"x")</f>
        <v>0</v>
      </c>
      <c r="C139" s="3">
        <f>VLOOKUP($A139,'Import élèves'!$B:$L,2,0)</f>
        <v>138</v>
      </c>
      <c r="E139" s="17">
        <f>IFERROR(VLOOKUP($A139,'Import élèves'!$B:$L,4,0),"")</f>
        <v>0</v>
      </c>
      <c r="F139" s="17">
        <f>IFERROR(VLOOKUP($A139,'Import élèves'!$B:$L,5,0),"")</f>
        <v>0</v>
      </c>
      <c r="G139" s="17">
        <f>IFERROR(VLOOKUP($A139,'Import élèves'!$B:$L,7,0),"")</f>
        <v>0</v>
      </c>
      <c r="H139" s="17">
        <f>IFERROR(VLOOKUP($A139,'Import élèves'!$B:$L,9,0),"")</f>
        <v>0</v>
      </c>
      <c r="I139" s="17">
        <f>IFERROR(VLOOKUP($A139,'Import élèves'!$B:$L,10,0),"")</f>
        <v>0</v>
      </c>
      <c r="J139" s="17">
        <f>IFERROR(VLOOKUP($A139,'Import élèves'!$B:$L,11,0),"")</f>
        <v>0</v>
      </c>
      <c r="K139" s="218"/>
    </row>
    <row r="140" spans="1:11" ht="15" customHeight="1" x14ac:dyDescent="0.25">
      <c r="A140" s="3">
        <v>139</v>
      </c>
      <c r="B140" s="3">
        <f>COUNTIF($K$2:K140,"x")</f>
        <v>0</v>
      </c>
      <c r="C140" s="3">
        <f>VLOOKUP($A140,'Import élèves'!$B:$L,2,0)</f>
        <v>139</v>
      </c>
      <c r="E140" s="17">
        <f>IFERROR(VLOOKUP($A140,'Import élèves'!$B:$L,4,0),"")</f>
        <v>0</v>
      </c>
      <c r="F140" s="17">
        <f>IFERROR(VLOOKUP($A140,'Import élèves'!$B:$L,5,0),"")</f>
        <v>0</v>
      </c>
      <c r="G140" s="17">
        <f>IFERROR(VLOOKUP($A140,'Import élèves'!$B:$L,7,0),"")</f>
        <v>0</v>
      </c>
      <c r="H140" s="17">
        <f>IFERROR(VLOOKUP($A140,'Import élèves'!$B:$L,9,0),"")</f>
        <v>0</v>
      </c>
      <c r="I140" s="17">
        <f>IFERROR(VLOOKUP($A140,'Import élèves'!$B:$L,10,0),"")</f>
        <v>0</v>
      </c>
      <c r="J140" s="17">
        <f>IFERROR(VLOOKUP($A140,'Import élèves'!$B:$L,11,0),"")</f>
        <v>0</v>
      </c>
      <c r="K140" s="218"/>
    </row>
    <row r="141" spans="1:11" ht="15" customHeight="1" x14ac:dyDescent="0.25">
      <c r="A141" s="3">
        <v>140</v>
      </c>
      <c r="B141" s="3">
        <f>COUNTIF($K$2:K141,"x")</f>
        <v>0</v>
      </c>
      <c r="C141" s="3">
        <f>VLOOKUP($A141,'Import élèves'!$B:$L,2,0)</f>
        <v>140</v>
      </c>
      <c r="E141" s="17">
        <f>IFERROR(VLOOKUP($A141,'Import élèves'!$B:$L,4,0),"")</f>
        <v>0</v>
      </c>
      <c r="F141" s="17">
        <f>IFERROR(VLOOKUP($A141,'Import élèves'!$B:$L,5,0),"")</f>
        <v>0</v>
      </c>
      <c r="G141" s="17">
        <f>IFERROR(VLOOKUP($A141,'Import élèves'!$B:$L,7,0),"")</f>
        <v>0</v>
      </c>
      <c r="H141" s="17">
        <f>IFERROR(VLOOKUP($A141,'Import élèves'!$B:$L,9,0),"")</f>
        <v>0</v>
      </c>
      <c r="I141" s="17">
        <f>IFERROR(VLOOKUP($A141,'Import élèves'!$B:$L,10,0),"")</f>
        <v>0</v>
      </c>
      <c r="J141" s="17">
        <f>IFERROR(VLOOKUP($A141,'Import élèves'!$B:$L,11,0),"")</f>
        <v>0</v>
      </c>
      <c r="K141" s="218"/>
    </row>
    <row r="142" spans="1:11" ht="15" customHeight="1" x14ac:dyDescent="0.25">
      <c r="A142" s="3">
        <v>141</v>
      </c>
      <c r="B142" s="3">
        <f>COUNTIF($K$2:K142,"x")</f>
        <v>0</v>
      </c>
      <c r="C142" s="3">
        <f>VLOOKUP($A142,'Import élèves'!$B:$L,2,0)</f>
        <v>141</v>
      </c>
      <c r="E142" s="17">
        <f>IFERROR(VLOOKUP($A142,'Import élèves'!$B:$L,4,0),"")</f>
        <v>0</v>
      </c>
      <c r="F142" s="17">
        <f>IFERROR(VLOOKUP($A142,'Import élèves'!$B:$L,5,0),"")</f>
        <v>0</v>
      </c>
      <c r="G142" s="17">
        <f>IFERROR(VLOOKUP($A142,'Import élèves'!$B:$L,7,0),"")</f>
        <v>0</v>
      </c>
      <c r="H142" s="17">
        <f>IFERROR(VLOOKUP($A142,'Import élèves'!$B:$L,9,0),"")</f>
        <v>0</v>
      </c>
      <c r="I142" s="17">
        <f>IFERROR(VLOOKUP($A142,'Import élèves'!$B:$L,10,0),"")</f>
        <v>0</v>
      </c>
      <c r="J142" s="17">
        <f>IFERROR(VLOOKUP($A142,'Import élèves'!$B:$L,11,0),"")</f>
        <v>0</v>
      </c>
      <c r="K142" s="218"/>
    </row>
    <row r="143" spans="1:11" ht="15" customHeight="1" x14ac:dyDescent="0.25">
      <c r="A143" s="3">
        <v>142</v>
      </c>
      <c r="B143" s="3">
        <f>COUNTIF($K$2:K143,"x")</f>
        <v>0</v>
      </c>
      <c r="C143" s="3">
        <f>VLOOKUP($A143,'Import élèves'!$B:$L,2,0)</f>
        <v>142</v>
      </c>
      <c r="E143" s="17">
        <f>IFERROR(VLOOKUP($A143,'Import élèves'!$B:$L,4,0),"")</f>
        <v>0</v>
      </c>
      <c r="F143" s="17">
        <f>IFERROR(VLOOKUP($A143,'Import élèves'!$B:$L,5,0),"")</f>
        <v>0</v>
      </c>
      <c r="G143" s="17">
        <f>IFERROR(VLOOKUP($A143,'Import élèves'!$B:$L,7,0),"")</f>
        <v>0</v>
      </c>
      <c r="H143" s="17">
        <f>IFERROR(VLOOKUP($A143,'Import élèves'!$B:$L,9,0),"")</f>
        <v>0</v>
      </c>
      <c r="I143" s="17">
        <f>IFERROR(VLOOKUP($A143,'Import élèves'!$B:$L,10,0),"")</f>
        <v>0</v>
      </c>
      <c r="J143" s="17">
        <f>IFERROR(VLOOKUP($A143,'Import élèves'!$B:$L,11,0),"")</f>
        <v>0</v>
      </c>
      <c r="K143" s="218"/>
    </row>
    <row r="144" spans="1:11" ht="15" customHeight="1" x14ac:dyDescent="0.25">
      <c r="A144" s="3">
        <v>143</v>
      </c>
      <c r="B144" s="3">
        <f>COUNTIF($K$2:K144,"x")</f>
        <v>0</v>
      </c>
      <c r="C144" s="3">
        <f>VLOOKUP($A144,'Import élèves'!$B:$L,2,0)</f>
        <v>143</v>
      </c>
      <c r="E144" s="17">
        <f>IFERROR(VLOOKUP($A144,'Import élèves'!$B:$L,4,0),"")</f>
        <v>0</v>
      </c>
      <c r="F144" s="17">
        <f>IFERROR(VLOOKUP($A144,'Import élèves'!$B:$L,5,0),"")</f>
        <v>0</v>
      </c>
      <c r="G144" s="17">
        <f>IFERROR(VLOOKUP($A144,'Import élèves'!$B:$L,7,0),"")</f>
        <v>0</v>
      </c>
      <c r="H144" s="17">
        <f>IFERROR(VLOOKUP($A144,'Import élèves'!$B:$L,9,0),"")</f>
        <v>0</v>
      </c>
      <c r="I144" s="17">
        <f>IFERROR(VLOOKUP($A144,'Import élèves'!$B:$L,10,0),"")</f>
        <v>0</v>
      </c>
      <c r="J144" s="17">
        <f>IFERROR(VLOOKUP($A144,'Import élèves'!$B:$L,11,0),"")</f>
        <v>0</v>
      </c>
      <c r="K144" s="218"/>
    </row>
    <row r="145" spans="1:11" ht="15" customHeight="1" x14ac:dyDescent="0.25">
      <c r="A145" s="3">
        <v>144</v>
      </c>
      <c r="B145" s="3">
        <f>COUNTIF($K$2:K145,"x")</f>
        <v>0</v>
      </c>
      <c r="C145" s="3">
        <f>VLOOKUP($A145,'Import élèves'!$B:$L,2,0)</f>
        <v>144</v>
      </c>
      <c r="E145" s="17">
        <f>IFERROR(VLOOKUP($A145,'Import élèves'!$B:$L,4,0),"")</f>
        <v>0</v>
      </c>
      <c r="F145" s="17">
        <f>IFERROR(VLOOKUP($A145,'Import élèves'!$B:$L,5,0),"")</f>
        <v>0</v>
      </c>
      <c r="G145" s="17">
        <f>IFERROR(VLOOKUP($A145,'Import élèves'!$B:$L,7,0),"")</f>
        <v>0</v>
      </c>
      <c r="H145" s="17">
        <f>IFERROR(VLOOKUP($A145,'Import élèves'!$B:$L,9,0),"")</f>
        <v>0</v>
      </c>
      <c r="I145" s="17">
        <f>IFERROR(VLOOKUP($A145,'Import élèves'!$B:$L,10,0),"")</f>
        <v>0</v>
      </c>
      <c r="J145" s="17">
        <f>IFERROR(VLOOKUP($A145,'Import élèves'!$B:$L,11,0),"")</f>
        <v>0</v>
      </c>
      <c r="K145" s="218"/>
    </row>
    <row r="146" spans="1:11" ht="15" customHeight="1" x14ac:dyDescent="0.25">
      <c r="A146" s="3">
        <v>145</v>
      </c>
      <c r="B146" s="3">
        <f>COUNTIF($K$2:K146,"x")</f>
        <v>0</v>
      </c>
      <c r="C146" s="3">
        <f>VLOOKUP($A146,'Import élèves'!$B:$L,2,0)</f>
        <v>145</v>
      </c>
      <c r="E146" s="17">
        <f>IFERROR(VLOOKUP($A146,'Import élèves'!$B:$L,4,0),"")</f>
        <v>0</v>
      </c>
      <c r="F146" s="17">
        <f>IFERROR(VLOOKUP($A146,'Import élèves'!$B:$L,5,0),"")</f>
        <v>0</v>
      </c>
      <c r="G146" s="17">
        <f>IFERROR(VLOOKUP($A146,'Import élèves'!$B:$L,7,0),"")</f>
        <v>0</v>
      </c>
      <c r="H146" s="17">
        <f>IFERROR(VLOOKUP($A146,'Import élèves'!$B:$L,9,0),"")</f>
        <v>0</v>
      </c>
      <c r="I146" s="17">
        <f>IFERROR(VLOOKUP($A146,'Import élèves'!$B:$L,10,0),"")</f>
        <v>0</v>
      </c>
      <c r="J146" s="17">
        <f>IFERROR(VLOOKUP($A146,'Import élèves'!$B:$L,11,0),"")</f>
        <v>0</v>
      </c>
      <c r="K146" s="218"/>
    </row>
    <row r="147" spans="1:11" ht="15" customHeight="1" x14ac:dyDescent="0.25">
      <c r="A147" s="3">
        <v>146</v>
      </c>
      <c r="B147" s="3">
        <f>COUNTIF($K$2:K147,"x")</f>
        <v>0</v>
      </c>
      <c r="C147" s="3">
        <f>VLOOKUP($A147,'Import élèves'!$B:$L,2,0)</f>
        <v>146</v>
      </c>
      <c r="E147" s="17">
        <f>IFERROR(VLOOKUP($A147,'Import élèves'!$B:$L,4,0),"")</f>
        <v>0</v>
      </c>
      <c r="F147" s="17">
        <f>IFERROR(VLOOKUP($A147,'Import élèves'!$B:$L,5,0),"")</f>
        <v>0</v>
      </c>
      <c r="G147" s="17">
        <f>IFERROR(VLOOKUP($A147,'Import élèves'!$B:$L,7,0),"")</f>
        <v>0</v>
      </c>
      <c r="H147" s="17">
        <f>IFERROR(VLOOKUP($A147,'Import élèves'!$B:$L,9,0),"")</f>
        <v>0</v>
      </c>
      <c r="I147" s="17">
        <f>IFERROR(VLOOKUP($A147,'Import élèves'!$B:$L,10,0),"")</f>
        <v>0</v>
      </c>
      <c r="J147" s="17">
        <f>IFERROR(VLOOKUP($A147,'Import élèves'!$B:$L,11,0),"")</f>
        <v>0</v>
      </c>
      <c r="K147" s="218"/>
    </row>
    <row r="148" spans="1:11" ht="15" customHeight="1" x14ac:dyDescent="0.25">
      <c r="A148" s="3">
        <v>147</v>
      </c>
      <c r="B148" s="3">
        <f>COUNTIF($K$2:K148,"x")</f>
        <v>0</v>
      </c>
      <c r="C148" s="3">
        <f>VLOOKUP($A148,'Import élèves'!$B:$L,2,0)</f>
        <v>147</v>
      </c>
      <c r="E148" s="17">
        <f>IFERROR(VLOOKUP($A148,'Import élèves'!$B:$L,4,0),"")</f>
        <v>0</v>
      </c>
      <c r="F148" s="17">
        <f>IFERROR(VLOOKUP($A148,'Import élèves'!$B:$L,5,0),"")</f>
        <v>0</v>
      </c>
      <c r="G148" s="17">
        <f>IFERROR(VLOOKUP($A148,'Import élèves'!$B:$L,7,0),"")</f>
        <v>0</v>
      </c>
      <c r="H148" s="17">
        <f>IFERROR(VLOOKUP($A148,'Import élèves'!$B:$L,9,0),"")</f>
        <v>0</v>
      </c>
      <c r="I148" s="17">
        <f>IFERROR(VLOOKUP($A148,'Import élèves'!$B:$L,10,0),"")</f>
        <v>0</v>
      </c>
      <c r="J148" s="17">
        <f>IFERROR(VLOOKUP($A148,'Import élèves'!$B:$L,11,0),"")</f>
        <v>0</v>
      </c>
      <c r="K148" s="218"/>
    </row>
    <row r="149" spans="1:11" ht="15" customHeight="1" x14ac:dyDescent="0.25">
      <c r="A149" s="3">
        <v>148</v>
      </c>
      <c r="B149" s="3">
        <f>COUNTIF($K$2:K149,"x")</f>
        <v>0</v>
      </c>
      <c r="C149" s="3">
        <f>VLOOKUP($A149,'Import élèves'!$B:$L,2,0)</f>
        <v>148</v>
      </c>
      <c r="E149" s="17">
        <f>IFERROR(VLOOKUP($A149,'Import élèves'!$B:$L,4,0),"")</f>
        <v>0</v>
      </c>
      <c r="F149" s="17">
        <f>IFERROR(VLOOKUP($A149,'Import élèves'!$B:$L,5,0),"")</f>
        <v>0</v>
      </c>
      <c r="G149" s="17">
        <f>IFERROR(VLOOKUP($A149,'Import élèves'!$B:$L,7,0),"")</f>
        <v>0</v>
      </c>
      <c r="H149" s="17">
        <f>IFERROR(VLOOKUP($A149,'Import élèves'!$B:$L,9,0),"")</f>
        <v>0</v>
      </c>
      <c r="I149" s="17">
        <f>IFERROR(VLOOKUP($A149,'Import élèves'!$B:$L,10,0),"")</f>
        <v>0</v>
      </c>
      <c r="J149" s="17">
        <f>IFERROR(VLOOKUP($A149,'Import élèves'!$B:$L,11,0),"")</f>
        <v>0</v>
      </c>
      <c r="K149" s="218"/>
    </row>
    <row r="150" spans="1:11" ht="15" customHeight="1" x14ac:dyDescent="0.25">
      <c r="A150" s="3">
        <v>149</v>
      </c>
      <c r="B150" s="3">
        <f>COUNTIF($K$2:K150,"x")</f>
        <v>0</v>
      </c>
      <c r="C150" s="3">
        <f>VLOOKUP($A150,'Import élèves'!$B:$L,2,0)</f>
        <v>149</v>
      </c>
      <c r="E150" s="17">
        <f>IFERROR(VLOOKUP($A150,'Import élèves'!$B:$L,4,0),"")</f>
        <v>0</v>
      </c>
      <c r="F150" s="17">
        <f>IFERROR(VLOOKUP($A150,'Import élèves'!$B:$L,5,0),"")</f>
        <v>0</v>
      </c>
      <c r="G150" s="17">
        <f>IFERROR(VLOOKUP($A150,'Import élèves'!$B:$L,7,0),"")</f>
        <v>0</v>
      </c>
      <c r="H150" s="17">
        <f>IFERROR(VLOOKUP($A150,'Import élèves'!$B:$L,9,0),"")</f>
        <v>0</v>
      </c>
      <c r="I150" s="17">
        <f>IFERROR(VLOOKUP($A150,'Import élèves'!$B:$L,10,0),"")</f>
        <v>0</v>
      </c>
      <c r="J150" s="17">
        <f>IFERROR(VLOOKUP($A150,'Import élèves'!$B:$L,11,0),"")</f>
        <v>0</v>
      </c>
      <c r="K150" s="218"/>
    </row>
    <row r="151" spans="1:11" ht="15" customHeight="1" x14ac:dyDescent="0.25">
      <c r="A151" s="3">
        <v>150</v>
      </c>
      <c r="B151" s="3">
        <f>COUNTIF($K$2:K151,"x")</f>
        <v>0</v>
      </c>
      <c r="C151" s="3">
        <f>VLOOKUP($A151,'Import élèves'!$B:$L,2,0)</f>
        <v>150</v>
      </c>
      <c r="E151" s="17">
        <f>IFERROR(VLOOKUP($A151,'Import élèves'!$B:$L,4,0),"")</f>
        <v>0</v>
      </c>
      <c r="F151" s="17">
        <f>IFERROR(VLOOKUP($A151,'Import élèves'!$B:$L,5,0),"")</f>
        <v>0</v>
      </c>
      <c r="G151" s="17">
        <f>IFERROR(VLOOKUP($A151,'Import élèves'!$B:$L,7,0),"")</f>
        <v>0</v>
      </c>
      <c r="H151" s="17">
        <f>IFERROR(VLOOKUP($A151,'Import élèves'!$B:$L,9,0),"")</f>
        <v>0</v>
      </c>
      <c r="I151" s="17">
        <f>IFERROR(VLOOKUP($A151,'Import élèves'!$B:$L,10,0),"")</f>
        <v>0</v>
      </c>
      <c r="J151" s="17">
        <f>IFERROR(VLOOKUP($A151,'Import élèves'!$B:$L,11,0),"")</f>
        <v>0</v>
      </c>
      <c r="K151" s="218"/>
    </row>
    <row r="152" spans="1:11" ht="15" customHeight="1" x14ac:dyDescent="0.25">
      <c r="A152" s="3">
        <v>151</v>
      </c>
      <c r="B152" s="3">
        <f>COUNTIF($K$2:K152,"x")</f>
        <v>0</v>
      </c>
      <c r="C152" s="3">
        <f>VLOOKUP($A152,'Import élèves'!$B:$L,2,0)</f>
        <v>151</v>
      </c>
      <c r="E152" s="17">
        <f>IFERROR(VLOOKUP($A152,'Import élèves'!$B:$L,4,0),"")</f>
        <v>0</v>
      </c>
      <c r="F152" s="17">
        <f>IFERROR(VLOOKUP($A152,'Import élèves'!$B:$L,5,0),"")</f>
        <v>0</v>
      </c>
      <c r="G152" s="17">
        <f>IFERROR(VLOOKUP($A152,'Import élèves'!$B:$L,7,0),"")</f>
        <v>0</v>
      </c>
      <c r="H152" s="17">
        <f>IFERROR(VLOOKUP($A152,'Import élèves'!$B:$L,9,0),"")</f>
        <v>0</v>
      </c>
      <c r="I152" s="17">
        <f>IFERROR(VLOOKUP($A152,'Import élèves'!$B:$L,10,0),"")</f>
        <v>0</v>
      </c>
      <c r="J152" s="17">
        <f>IFERROR(VLOOKUP($A152,'Import élèves'!$B:$L,11,0),"")</f>
        <v>0</v>
      </c>
      <c r="K152" s="218"/>
    </row>
    <row r="153" spans="1:11" ht="15" customHeight="1" x14ac:dyDescent="0.25">
      <c r="A153" s="3">
        <v>152</v>
      </c>
      <c r="B153" s="3">
        <f>COUNTIF($K$2:K153,"x")</f>
        <v>0</v>
      </c>
      <c r="C153" s="3">
        <f>VLOOKUP($A153,'Import élèves'!$B:$L,2,0)</f>
        <v>152</v>
      </c>
      <c r="E153" s="17">
        <f>IFERROR(VLOOKUP($A153,'Import élèves'!$B:$L,4,0),"")</f>
        <v>0</v>
      </c>
      <c r="F153" s="17">
        <f>IFERROR(VLOOKUP($A153,'Import élèves'!$B:$L,5,0),"")</f>
        <v>0</v>
      </c>
      <c r="G153" s="17">
        <f>IFERROR(VLOOKUP($A153,'Import élèves'!$B:$L,7,0),"")</f>
        <v>0</v>
      </c>
      <c r="H153" s="17">
        <f>IFERROR(VLOOKUP($A153,'Import élèves'!$B:$L,9,0),"")</f>
        <v>0</v>
      </c>
      <c r="I153" s="17">
        <f>IFERROR(VLOOKUP($A153,'Import élèves'!$B:$L,10,0),"")</f>
        <v>0</v>
      </c>
      <c r="J153" s="17">
        <f>IFERROR(VLOOKUP($A153,'Import élèves'!$B:$L,11,0),"")</f>
        <v>0</v>
      </c>
      <c r="K153" s="218"/>
    </row>
    <row r="154" spans="1:11" ht="15" customHeight="1" x14ac:dyDescent="0.25">
      <c r="A154" s="3">
        <v>153</v>
      </c>
      <c r="B154" s="3">
        <f>COUNTIF($K$2:K154,"x")</f>
        <v>0</v>
      </c>
      <c r="C154" s="3">
        <f>VLOOKUP($A154,'Import élèves'!$B:$L,2,0)</f>
        <v>153</v>
      </c>
      <c r="E154" s="17">
        <f>IFERROR(VLOOKUP($A154,'Import élèves'!$B:$L,4,0),"")</f>
        <v>0</v>
      </c>
      <c r="F154" s="17">
        <f>IFERROR(VLOOKUP($A154,'Import élèves'!$B:$L,5,0),"")</f>
        <v>0</v>
      </c>
      <c r="G154" s="17">
        <f>IFERROR(VLOOKUP($A154,'Import élèves'!$B:$L,7,0),"")</f>
        <v>0</v>
      </c>
      <c r="H154" s="17">
        <f>IFERROR(VLOOKUP($A154,'Import élèves'!$B:$L,9,0),"")</f>
        <v>0</v>
      </c>
      <c r="I154" s="17">
        <f>IFERROR(VLOOKUP($A154,'Import élèves'!$B:$L,10,0),"")</f>
        <v>0</v>
      </c>
      <c r="J154" s="17">
        <f>IFERROR(VLOOKUP($A154,'Import élèves'!$B:$L,11,0),"")</f>
        <v>0</v>
      </c>
      <c r="K154" s="218"/>
    </row>
    <row r="155" spans="1:11" ht="15" customHeight="1" x14ac:dyDescent="0.25">
      <c r="A155" s="3">
        <v>154</v>
      </c>
      <c r="B155" s="3">
        <f>COUNTIF($K$2:K155,"x")</f>
        <v>0</v>
      </c>
      <c r="C155" s="3">
        <f>VLOOKUP($A155,'Import élèves'!$B:$L,2,0)</f>
        <v>154</v>
      </c>
      <c r="E155" s="17">
        <f>IFERROR(VLOOKUP($A155,'Import élèves'!$B:$L,4,0),"")</f>
        <v>0</v>
      </c>
      <c r="F155" s="17">
        <f>IFERROR(VLOOKUP($A155,'Import élèves'!$B:$L,5,0),"")</f>
        <v>0</v>
      </c>
      <c r="G155" s="17">
        <f>IFERROR(VLOOKUP($A155,'Import élèves'!$B:$L,7,0),"")</f>
        <v>0</v>
      </c>
      <c r="H155" s="17">
        <f>IFERROR(VLOOKUP($A155,'Import élèves'!$B:$L,9,0),"")</f>
        <v>0</v>
      </c>
      <c r="I155" s="17">
        <f>IFERROR(VLOOKUP($A155,'Import élèves'!$B:$L,10,0),"")</f>
        <v>0</v>
      </c>
      <c r="J155" s="17">
        <f>IFERROR(VLOOKUP($A155,'Import élèves'!$B:$L,11,0),"")</f>
        <v>0</v>
      </c>
      <c r="K155" s="218"/>
    </row>
    <row r="156" spans="1:11" ht="15" customHeight="1" x14ac:dyDescent="0.25">
      <c r="A156" s="3">
        <v>155</v>
      </c>
      <c r="B156" s="3">
        <f>COUNTIF($K$2:K156,"x")</f>
        <v>0</v>
      </c>
      <c r="C156" s="3">
        <f>VLOOKUP($A156,'Import élèves'!$B:$L,2,0)</f>
        <v>155</v>
      </c>
      <c r="E156" s="17">
        <f>IFERROR(VLOOKUP($A156,'Import élèves'!$B:$L,4,0),"")</f>
        <v>0</v>
      </c>
      <c r="F156" s="17">
        <f>IFERROR(VLOOKUP($A156,'Import élèves'!$B:$L,5,0),"")</f>
        <v>0</v>
      </c>
      <c r="G156" s="17">
        <f>IFERROR(VLOOKUP($A156,'Import élèves'!$B:$L,7,0),"")</f>
        <v>0</v>
      </c>
      <c r="H156" s="17">
        <f>IFERROR(VLOOKUP($A156,'Import élèves'!$B:$L,9,0),"")</f>
        <v>0</v>
      </c>
      <c r="I156" s="17">
        <f>IFERROR(VLOOKUP($A156,'Import élèves'!$B:$L,10,0),"")</f>
        <v>0</v>
      </c>
      <c r="J156" s="17">
        <f>IFERROR(VLOOKUP($A156,'Import élèves'!$B:$L,11,0),"")</f>
        <v>0</v>
      </c>
      <c r="K156" s="218"/>
    </row>
    <row r="157" spans="1:11" ht="15" customHeight="1" x14ac:dyDescent="0.25">
      <c r="A157" s="3">
        <v>156</v>
      </c>
      <c r="B157" s="3">
        <f>COUNTIF($K$2:K157,"x")</f>
        <v>0</v>
      </c>
      <c r="C157" s="3">
        <f>VLOOKUP($A157,'Import élèves'!$B:$L,2,0)</f>
        <v>156</v>
      </c>
      <c r="E157" s="17">
        <f>IFERROR(VLOOKUP($A157,'Import élèves'!$B:$L,4,0),"")</f>
        <v>0</v>
      </c>
      <c r="F157" s="17">
        <f>IFERROR(VLOOKUP($A157,'Import élèves'!$B:$L,5,0),"")</f>
        <v>0</v>
      </c>
      <c r="G157" s="17">
        <f>IFERROR(VLOOKUP($A157,'Import élèves'!$B:$L,7,0),"")</f>
        <v>0</v>
      </c>
      <c r="H157" s="17">
        <f>IFERROR(VLOOKUP($A157,'Import élèves'!$B:$L,9,0),"")</f>
        <v>0</v>
      </c>
      <c r="I157" s="17">
        <f>IFERROR(VLOOKUP($A157,'Import élèves'!$B:$L,10,0),"")</f>
        <v>0</v>
      </c>
      <c r="J157" s="17">
        <f>IFERROR(VLOOKUP($A157,'Import élèves'!$B:$L,11,0),"")</f>
        <v>0</v>
      </c>
      <c r="K157" s="218"/>
    </row>
    <row r="158" spans="1:11" ht="15" customHeight="1" x14ac:dyDescent="0.25">
      <c r="A158" s="3">
        <v>157</v>
      </c>
      <c r="B158" s="3">
        <f>COUNTIF($K$2:K158,"x")</f>
        <v>0</v>
      </c>
      <c r="C158" s="3">
        <f>VLOOKUP($A158,'Import élèves'!$B:$L,2,0)</f>
        <v>157</v>
      </c>
      <c r="E158" s="17">
        <f>IFERROR(VLOOKUP($A158,'Import élèves'!$B:$L,4,0),"")</f>
        <v>0</v>
      </c>
      <c r="F158" s="17">
        <f>IFERROR(VLOOKUP($A158,'Import élèves'!$B:$L,5,0),"")</f>
        <v>0</v>
      </c>
      <c r="G158" s="17">
        <f>IFERROR(VLOOKUP($A158,'Import élèves'!$B:$L,7,0),"")</f>
        <v>0</v>
      </c>
      <c r="H158" s="17">
        <f>IFERROR(VLOOKUP($A158,'Import élèves'!$B:$L,9,0),"")</f>
        <v>0</v>
      </c>
      <c r="I158" s="17">
        <f>IFERROR(VLOOKUP($A158,'Import élèves'!$B:$L,10,0),"")</f>
        <v>0</v>
      </c>
      <c r="J158" s="17">
        <f>IFERROR(VLOOKUP($A158,'Import élèves'!$B:$L,11,0),"")</f>
        <v>0</v>
      </c>
      <c r="K158" s="218"/>
    </row>
    <row r="159" spans="1:11" ht="15" customHeight="1" x14ac:dyDescent="0.25">
      <c r="A159" s="3">
        <v>158</v>
      </c>
      <c r="B159" s="3">
        <f>COUNTIF($K$2:K159,"x")</f>
        <v>0</v>
      </c>
      <c r="C159" s="3">
        <f>VLOOKUP($A159,'Import élèves'!$B:$L,2,0)</f>
        <v>158</v>
      </c>
      <c r="E159" s="17">
        <f>IFERROR(VLOOKUP($A159,'Import élèves'!$B:$L,4,0),"")</f>
        <v>0</v>
      </c>
      <c r="F159" s="17">
        <f>IFERROR(VLOOKUP($A159,'Import élèves'!$B:$L,5,0),"")</f>
        <v>0</v>
      </c>
      <c r="G159" s="17">
        <f>IFERROR(VLOOKUP($A159,'Import élèves'!$B:$L,7,0),"")</f>
        <v>0</v>
      </c>
      <c r="H159" s="17">
        <f>IFERROR(VLOOKUP($A159,'Import élèves'!$B:$L,9,0),"")</f>
        <v>0</v>
      </c>
      <c r="I159" s="17">
        <f>IFERROR(VLOOKUP($A159,'Import élèves'!$B:$L,10,0),"")</f>
        <v>0</v>
      </c>
      <c r="J159" s="17">
        <f>IFERROR(VLOOKUP($A159,'Import élèves'!$B:$L,11,0),"")</f>
        <v>0</v>
      </c>
      <c r="K159" s="218"/>
    </row>
    <row r="160" spans="1:11" ht="15" customHeight="1" x14ac:dyDescent="0.25">
      <c r="A160" s="3">
        <v>159</v>
      </c>
      <c r="B160" s="3">
        <f>COUNTIF($K$2:K160,"x")</f>
        <v>0</v>
      </c>
      <c r="C160" s="3">
        <f>VLOOKUP($A160,'Import élèves'!$B:$L,2,0)</f>
        <v>159</v>
      </c>
      <c r="E160" s="17">
        <f>IFERROR(VLOOKUP($A160,'Import élèves'!$B:$L,4,0),"")</f>
        <v>0</v>
      </c>
      <c r="F160" s="17">
        <f>IFERROR(VLOOKUP($A160,'Import élèves'!$B:$L,5,0),"")</f>
        <v>0</v>
      </c>
      <c r="G160" s="17">
        <f>IFERROR(VLOOKUP($A160,'Import élèves'!$B:$L,7,0),"")</f>
        <v>0</v>
      </c>
      <c r="H160" s="17">
        <f>IFERROR(VLOOKUP($A160,'Import élèves'!$B:$L,9,0),"")</f>
        <v>0</v>
      </c>
      <c r="I160" s="17">
        <f>IFERROR(VLOOKUP($A160,'Import élèves'!$B:$L,10,0),"")</f>
        <v>0</v>
      </c>
      <c r="J160" s="17">
        <f>IFERROR(VLOOKUP($A160,'Import élèves'!$B:$L,11,0),"")</f>
        <v>0</v>
      </c>
      <c r="K160" s="218"/>
    </row>
    <row r="161" spans="1:11" ht="15" customHeight="1" x14ac:dyDescent="0.25">
      <c r="A161" s="3">
        <v>160</v>
      </c>
      <c r="B161" s="3">
        <f>COUNTIF($K$2:K161,"x")</f>
        <v>0</v>
      </c>
      <c r="C161" s="3">
        <f>VLOOKUP($A161,'Import élèves'!$B:$L,2,0)</f>
        <v>160</v>
      </c>
      <c r="E161" s="17">
        <f>IFERROR(VLOOKUP($A161,'Import élèves'!$B:$L,4,0),"")</f>
        <v>0</v>
      </c>
      <c r="F161" s="17">
        <f>IFERROR(VLOOKUP($A161,'Import élèves'!$B:$L,5,0),"")</f>
        <v>0</v>
      </c>
      <c r="G161" s="17">
        <f>IFERROR(VLOOKUP($A161,'Import élèves'!$B:$L,7,0),"")</f>
        <v>0</v>
      </c>
      <c r="H161" s="17">
        <f>IFERROR(VLOOKUP($A161,'Import élèves'!$B:$L,9,0),"")</f>
        <v>0</v>
      </c>
      <c r="I161" s="17">
        <f>IFERROR(VLOOKUP($A161,'Import élèves'!$B:$L,10,0),"")</f>
        <v>0</v>
      </c>
      <c r="J161" s="17">
        <f>IFERROR(VLOOKUP($A161,'Import élèves'!$B:$L,11,0),"")</f>
        <v>0</v>
      </c>
      <c r="K161" s="218"/>
    </row>
    <row r="162" spans="1:11" ht="15" customHeight="1" x14ac:dyDescent="0.25">
      <c r="A162" s="3">
        <v>161</v>
      </c>
      <c r="B162" s="3">
        <f>COUNTIF($K$2:K162,"x")</f>
        <v>0</v>
      </c>
      <c r="C162" s="3">
        <f>VLOOKUP($A162,'Import élèves'!$B:$L,2,0)</f>
        <v>161</v>
      </c>
      <c r="E162" s="17">
        <f>IFERROR(VLOOKUP($A162,'Import élèves'!$B:$L,4,0),"")</f>
        <v>0</v>
      </c>
      <c r="F162" s="17">
        <f>IFERROR(VLOOKUP($A162,'Import élèves'!$B:$L,5,0),"")</f>
        <v>0</v>
      </c>
      <c r="G162" s="17">
        <f>IFERROR(VLOOKUP($A162,'Import élèves'!$B:$L,7,0),"")</f>
        <v>0</v>
      </c>
      <c r="H162" s="17">
        <f>IFERROR(VLOOKUP($A162,'Import élèves'!$B:$L,9,0),"")</f>
        <v>0</v>
      </c>
      <c r="I162" s="17">
        <f>IFERROR(VLOOKUP($A162,'Import élèves'!$B:$L,10,0),"")</f>
        <v>0</v>
      </c>
      <c r="J162" s="17">
        <f>IFERROR(VLOOKUP($A162,'Import élèves'!$B:$L,11,0),"")</f>
        <v>0</v>
      </c>
      <c r="K162" s="218"/>
    </row>
    <row r="163" spans="1:11" ht="15" customHeight="1" x14ac:dyDescent="0.25">
      <c r="A163" s="3">
        <v>162</v>
      </c>
      <c r="B163" s="3">
        <f>COUNTIF($K$2:K163,"x")</f>
        <v>0</v>
      </c>
      <c r="C163" s="3">
        <f>VLOOKUP($A163,'Import élèves'!$B:$L,2,0)</f>
        <v>162</v>
      </c>
      <c r="E163" s="17">
        <f>IFERROR(VLOOKUP($A163,'Import élèves'!$B:$L,4,0),"")</f>
        <v>0</v>
      </c>
      <c r="F163" s="17">
        <f>IFERROR(VLOOKUP($A163,'Import élèves'!$B:$L,5,0),"")</f>
        <v>0</v>
      </c>
      <c r="G163" s="17">
        <f>IFERROR(VLOOKUP($A163,'Import élèves'!$B:$L,7,0),"")</f>
        <v>0</v>
      </c>
      <c r="H163" s="17">
        <f>IFERROR(VLOOKUP($A163,'Import élèves'!$B:$L,9,0),"")</f>
        <v>0</v>
      </c>
      <c r="I163" s="17">
        <f>IFERROR(VLOOKUP($A163,'Import élèves'!$B:$L,10,0),"")</f>
        <v>0</v>
      </c>
      <c r="J163" s="17">
        <f>IFERROR(VLOOKUP($A163,'Import élèves'!$B:$L,11,0),"")</f>
        <v>0</v>
      </c>
      <c r="K163" s="218"/>
    </row>
    <row r="164" spans="1:11" ht="15" customHeight="1" x14ac:dyDescent="0.25">
      <c r="A164" s="3">
        <v>163</v>
      </c>
      <c r="B164" s="3">
        <f>COUNTIF($K$2:K164,"x")</f>
        <v>0</v>
      </c>
      <c r="C164" s="3">
        <f>VLOOKUP($A164,'Import élèves'!$B:$L,2,0)</f>
        <v>163</v>
      </c>
      <c r="E164" s="17">
        <f>IFERROR(VLOOKUP($A164,'Import élèves'!$B:$L,4,0),"")</f>
        <v>0</v>
      </c>
      <c r="F164" s="17">
        <f>IFERROR(VLOOKUP($A164,'Import élèves'!$B:$L,5,0),"")</f>
        <v>0</v>
      </c>
      <c r="G164" s="17">
        <f>IFERROR(VLOOKUP($A164,'Import élèves'!$B:$L,7,0),"")</f>
        <v>0</v>
      </c>
      <c r="H164" s="17">
        <f>IFERROR(VLOOKUP($A164,'Import élèves'!$B:$L,9,0),"")</f>
        <v>0</v>
      </c>
      <c r="I164" s="17">
        <f>IFERROR(VLOOKUP($A164,'Import élèves'!$B:$L,10,0),"")</f>
        <v>0</v>
      </c>
      <c r="J164" s="17">
        <f>IFERROR(VLOOKUP($A164,'Import élèves'!$B:$L,11,0),"")</f>
        <v>0</v>
      </c>
      <c r="K164" s="218"/>
    </row>
    <row r="165" spans="1:11" ht="15" customHeight="1" x14ac:dyDescent="0.25">
      <c r="A165" s="3">
        <v>164</v>
      </c>
      <c r="B165" s="3">
        <f>COUNTIF($K$2:K165,"x")</f>
        <v>0</v>
      </c>
      <c r="C165" s="3">
        <f>VLOOKUP($A165,'Import élèves'!$B:$L,2,0)</f>
        <v>164</v>
      </c>
      <c r="E165" s="17">
        <f>IFERROR(VLOOKUP($A165,'Import élèves'!$B:$L,4,0),"")</f>
        <v>0</v>
      </c>
      <c r="F165" s="17">
        <f>IFERROR(VLOOKUP($A165,'Import élèves'!$B:$L,5,0),"")</f>
        <v>0</v>
      </c>
      <c r="G165" s="17">
        <f>IFERROR(VLOOKUP($A165,'Import élèves'!$B:$L,7,0),"")</f>
        <v>0</v>
      </c>
      <c r="H165" s="17">
        <f>IFERROR(VLOOKUP($A165,'Import élèves'!$B:$L,9,0),"")</f>
        <v>0</v>
      </c>
      <c r="I165" s="17">
        <f>IFERROR(VLOOKUP($A165,'Import élèves'!$B:$L,10,0),"")</f>
        <v>0</v>
      </c>
      <c r="J165" s="17">
        <f>IFERROR(VLOOKUP($A165,'Import élèves'!$B:$L,11,0),"")</f>
        <v>0</v>
      </c>
      <c r="K165" s="218"/>
    </row>
    <row r="166" spans="1:11" ht="15" customHeight="1" x14ac:dyDescent="0.25">
      <c r="A166" s="3">
        <v>165</v>
      </c>
      <c r="B166" s="3">
        <f>COUNTIF($K$2:K166,"x")</f>
        <v>0</v>
      </c>
      <c r="C166" s="3">
        <f>VLOOKUP($A166,'Import élèves'!$B:$L,2,0)</f>
        <v>165</v>
      </c>
      <c r="E166" s="17">
        <f>IFERROR(VLOOKUP($A166,'Import élèves'!$B:$L,4,0),"")</f>
        <v>0</v>
      </c>
      <c r="F166" s="17">
        <f>IFERROR(VLOOKUP($A166,'Import élèves'!$B:$L,5,0),"")</f>
        <v>0</v>
      </c>
      <c r="G166" s="17">
        <f>IFERROR(VLOOKUP($A166,'Import élèves'!$B:$L,7,0),"")</f>
        <v>0</v>
      </c>
      <c r="H166" s="17">
        <f>IFERROR(VLOOKUP($A166,'Import élèves'!$B:$L,9,0),"")</f>
        <v>0</v>
      </c>
      <c r="I166" s="17">
        <f>IFERROR(VLOOKUP($A166,'Import élèves'!$B:$L,10,0),"")</f>
        <v>0</v>
      </c>
      <c r="J166" s="17">
        <f>IFERROR(VLOOKUP($A166,'Import élèves'!$B:$L,11,0),"")</f>
        <v>0</v>
      </c>
      <c r="K166" s="218"/>
    </row>
    <row r="167" spans="1:11" ht="15" customHeight="1" x14ac:dyDescent="0.25">
      <c r="A167" s="3">
        <v>166</v>
      </c>
      <c r="B167" s="3">
        <f>COUNTIF($K$2:K167,"x")</f>
        <v>0</v>
      </c>
      <c r="C167" s="3">
        <f>VLOOKUP($A167,'Import élèves'!$B:$L,2,0)</f>
        <v>166</v>
      </c>
      <c r="E167" s="17">
        <f>IFERROR(VLOOKUP($A167,'Import élèves'!$B:$L,4,0),"")</f>
        <v>0</v>
      </c>
      <c r="F167" s="17">
        <f>IFERROR(VLOOKUP($A167,'Import élèves'!$B:$L,5,0),"")</f>
        <v>0</v>
      </c>
      <c r="G167" s="17">
        <f>IFERROR(VLOOKUP($A167,'Import élèves'!$B:$L,7,0),"")</f>
        <v>0</v>
      </c>
      <c r="H167" s="17">
        <f>IFERROR(VLOOKUP($A167,'Import élèves'!$B:$L,9,0),"")</f>
        <v>0</v>
      </c>
      <c r="I167" s="17">
        <f>IFERROR(VLOOKUP($A167,'Import élèves'!$B:$L,10,0),"")</f>
        <v>0</v>
      </c>
      <c r="J167" s="17">
        <f>IFERROR(VLOOKUP($A167,'Import élèves'!$B:$L,11,0),"")</f>
        <v>0</v>
      </c>
      <c r="K167" s="218"/>
    </row>
    <row r="168" spans="1:11" ht="15" customHeight="1" x14ac:dyDescent="0.25">
      <c r="A168" s="3">
        <v>167</v>
      </c>
      <c r="B168" s="3">
        <f>COUNTIF($K$2:K168,"x")</f>
        <v>0</v>
      </c>
      <c r="C168" s="3">
        <f>VLOOKUP($A168,'Import élèves'!$B:$L,2,0)</f>
        <v>167</v>
      </c>
      <c r="E168" s="17">
        <f>IFERROR(VLOOKUP($A168,'Import élèves'!$B:$L,4,0),"")</f>
        <v>0</v>
      </c>
      <c r="F168" s="17">
        <f>IFERROR(VLOOKUP($A168,'Import élèves'!$B:$L,5,0),"")</f>
        <v>0</v>
      </c>
      <c r="G168" s="17">
        <f>IFERROR(VLOOKUP($A168,'Import élèves'!$B:$L,7,0),"")</f>
        <v>0</v>
      </c>
      <c r="H168" s="17">
        <f>IFERROR(VLOOKUP($A168,'Import élèves'!$B:$L,9,0),"")</f>
        <v>0</v>
      </c>
      <c r="I168" s="17">
        <f>IFERROR(VLOOKUP($A168,'Import élèves'!$B:$L,10,0),"")</f>
        <v>0</v>
      </c>
      <c r="J168" s="17">
        <f>IFERROR(VLOOKUP($A168,'Import élèves'!$B:$L,11,0),"")</f>
        <v>0</v>
      </c>
      <c r="K168" s="218"/>
    </row>
    <row r="169" spans="1:11" ht="15" customHeight="1" x14ac:dyDescent="0.25">
      <c r="A169" s="3">
        <v>168</v>
      </c>
      <c r="B169" s="3">
        <f>COUNTIF($K$2:K169,"x")</f>
        <v>0</v>
      </c>
      <c r="C169" s="3">
        <f>VLOOKUP($A169,'Import élèves'!$B:$L,2,0)</f>
        <v>168</v>
      </c>
      <c r="E169" s="17">
        <f>IFERROR(VLOOKUP($A169,'Import élèves'!$B:$L,4,0),"")</f>
        <v>0</v>
      </c>
      <c r="F169" s="17">
        <f>IFERROR(VLOOKUP($A169,'Import élèves'!$B:$L,5,0),"")</f>
        <v>0</v>
      </c>
      <c r="G169" s="17">
        <f>IFERROR(VLOOKUP($A169,'Import élèves'!$B:$L,7,0),"")</f>
        <v>0</v>
      </c>
      <c r="H169" s="17">
        <f>IFERROR(VLOOKUP($A169,'Import élèves'!$B:$L,9,0),"")</f>
        <v>0</v>
      </c>
      <c r="I169" s="17">
        <f>IFERROR(VLOOKUP($A169,'Import élèves'!$B:$L,10,0),"")</f>
        <v>0</v>
      </c>
      <c r="J169" s="17">
        <f>IFERROR(VLOOKUP($A169,'Import élèves'!$B:$L,11,0),"")</f>
        <v>0</v>
      </c>
      <c r="K169" s="218"/>
    </row>
    <row r="170" spans="1:11" ht="15" customHeight="1" x14ac:dyDescent="0.25">
      <c r="A170" s="3">
        <v>169</v>
      </c>
      <c r="B170" s="3">
        <f>COUNTIF($K$2:K170,"x")</f>
        <v>0</v>
      </c>
      <c r="C170" s="3">
        <f>VLOOKUP($A170,'Import élèves'!$B:$L,2,0)</f>
        <v>169</v>
      </c>
      <c r="E170" s="17">
        <f>IFERROR(VLOOKUP($A170,'Import élèves'!$B:$L,4,0),"")</f>
        <v>0</v>
      </c>
      <c r="F170" s="17">
        <f>IFERROR(VLOOKUP($A170,'Import élèves'!$B:$L,5,0),"")</f>
        <v>0</v>
      </c>
      <c r="G170" s="17">
        <f>IFERROR(VLOOKUP($A170,'Import élèves'!$B:$L,7,0),"")</f>
        <v>0</v>
      </c>
      <c r="H170" s="17">
        <f>IFERROR(VLOOKUP($A170,'Import élèves'!$B:$L,9,0),"")</f>
        <v>0</v>
      </c>
      <c r="I170" s="17">
        <f>IFERROR(VLOOKUP($A170,'Import élèves'!$B:$L,10,0),"")</f>
        <v>0</v>
      </c>
      <c r="J170" s="17">
        <f>IFERROR(VLOOKUP($A170,'Import élèves'!$B:$L,11,0),"")</f>
        <v>0</v>
      </c>
      <c r="K170" s="218"/>
    </row>
    <row r="171" spans="1:11" ht="15" customHeight="1" x14ac:dyDescent="0.25">
      <c r="A171" s="3">
        <v>170</v>
      </c>
      <c r="B171" s="3">
        <f>COUNTIF($K$2:K171,"x")</f>
        <v>0</v>
      </c>
      <c r="C171" s="3">
        <f>VLOOKUP($A171,'Import élèves'!$B:$L,2,0)</f>
        <v>170</v>
      </c>
      <c r="E171" s="17">
        <f>IFERROR(VLOOKUP($A171,'Import élèves'!$B:$L,4,0),"")</f>
        <v>0</v>
      </c>
      <c r="F171" s="17">
        <f>IFERROR(VLOOKUP($A171,'Import élèves'!$B:$L,5,0),"")</f>
        <v>0</v>
      </c>
      <c r="G171" s="17">
        <f>IFERROR(VLOOKUP($A171,'Import élèves'!$B:$L,7,0),"")</f>
        <v>0</v>
      </c>
      <c r="H171" s="17">
        <f>IFERROR(VLOOKUP($A171,'Import élèves'!$B:$L,9,0),"")</f>
        <v>0</v>
      </c>
      <c r="I171" s="17">
        <f>IFERROR(VLOOKUP($A171,'Import élèves'!$B:$L,10,0),"")</f>
        <v>0</v>
      </c>
      <c r="J171" s="17">
        <f>IFERROR(VLOOKUP($A171,'Import élèves'!$B:$L,11,0),"")</f>
        <v>0</v>
      </c>
      <c r="K171" s="218"/>
    </row>
    <row r="172" spans="1:11" ht="15" customHeight="1" x14ac:dyDescent="0.25">
      <c r="A172" s="3">
        <v>171</v>
      </c>
      <c r="B172" s="3">
        <f>COUNTIF($K$2:K172,"x")</f>
        <v>0</v>
      </c>
      <c r="C172" s="3">
        <f>VLOOKUP($A172,'Import élèves'!$B:$L,2,0)</f>
        <v>171</v>
      </c>
      <c r="E172" s="17">
        <f>IFERROR(VLOOKUP($A172,'Import élèves'!$B:$L,4,0),"")</f>
        <v>0</v>
      </c>
      <c r="F172" s="17">
        <f>IFERROR(VLOOKUP($A172,'Import élèves'!$B:$L,5,0),"")</f>
        <v>0</v>
      </c>
      <c r="G172" s="17">
        <f>IFERROR(VLOOKUP($A172,'Import élèves'!$B:$L,7,0),"")</f>
        <v>0</v>
      </c>
      <c r="H172" s="17">
        <f>IFERROR(VLOOKUP($A172,'Import élèves'!$B:$L,9,0),"")</f>
        <v>0</v>
      </c>
      <c r="I172" s="17">
        <f>IFERROR(VLOOKUP($A172,'Import élèves'!$B:$L,10,0),"")</f>
        <v>0</v>
      </c>
      <c r="J172" s="17">
        <f>IFERROR(VLOOKUP($A172,'Import élèves'!$B:$L,11,0),"")</f>
        <v>0</v>
      </c>
      <c r="K172" s="218"/>
    </row>
    <row r="173" spans="1:11" ht="15" customHeight="1" x14ac:dyDescent="0.25">
      <c r="A173" s="3">
        <v>172</v>
      </c>
      <c r="B173" s="3">
        <f>COUNTIF($K$2:K173,"x")</f>
        <v>0</v>
      </c>
      <c r="C173" s="3">
        <f>VLOOKUP($A173,'Import élèves'!$B:$L,2,0)</f>
        <v>172</v>
      </c>
      <c r="E173" s="17">
        <f>IFERROR(VLOOKUP($A173,'Import élèves'!$B:$L,4,0),"")</f>
        <v>0</v>
      </c>
      <c r="F173" s="17">
        <f>IFERROR(VLOOKUP($A173,'Import élèves'!$B:$L,5,0),"")</f>
        <v>0</v>
      </c>
      <c r="G173" s="17">
        <f>IFERROR(VLOOKUP($A173,'Import élèves'!$B:$L,7,0),"")</f>
        <v>0</v>
      </c>
      <c r="H173" s="17">
        <f>IFERROR(VLOOKUP($A173,'Import élèves'!$B:$L,9,0),"")</f>
        <v>0</v>
      </c>
      <c r="I173" s="17">
        <f>IFERROR(VLOOKUP($A173,'Import élèves'!$B:$L,10,0),"")</f>
        <v>0</v>
      </c>
      <c r="J173" s="17">
        <f>IFERROR(VLOOKUP($A173,'Import élèves'!$B:$L,11,0),"")</f>
        <v>0</v>
      </c>
      <c r="K173" s="218"/>
    </row>
    <row r="174" spans="1:11" ht="15" customHeight="1" x14ac:dyDescent="0.25">
      <c r="A174" s="3">
        <v>173</v>
      </c>
      <c r="B174" s="3">
        <f>COUNTIF($K$2:K174,"x")</f>
        <v>0</v>
      </c>
      <c r="C174" s="3">
        <f>VLOOKUP($A174,'Import élèves'!$B:$L,2,0)</f>
        <v>173</v>
      </c>
      <c r="E174" s="17">
        <f>IFERROR(VLOOKUP($A174,'Import élèves'!$B:$L,4,0),"")</f>
        <v>0</v>
      </c>
      <c r="F174" s="17">
        <f>IFERROR(VLOOKUP($A174,'Import élèves'!$B:$L,5,0),"")</f>
        <v>0</v>
      </c>
      <c r="G174" s="17">
        <f>IFERROR(VLOOKUP($A174,'Import élèves'!$B:$L,7,0),"")</f>
        <v>0</v>
      </c>
      <c r="H174" s="17">
        <f>IFERROR(VLOOKUP($A174,'Import élèves'!$B:$L,9,0),"")</f>
        <v>0</v>
      </c>
      <c r="I174" s="17">
        <f>IFERROR(VLOOKUP($A174,'Import élèves'!$B:$L,10,0),"")</f>
        <v>0</v>
      </c>
      <c r="J174" s="17">
        <f>IFERROR(VLOOKUP($A174,'Import élèves'!$B:$L,11,0),"")</f>
        <v>0</v>
      </c>
      <c r="K174" s="218"/>
    </row>
    <row r="175" spans="1:11" ht="15" customHeight="1" x14ac:dyDescent="0.25">
      <c r="A175" s="3">
        <v>174</v>
      </c>
      <c r="B175" s="3">
        <f>COUNTIF($K$2:K175,"x")</f>
        <v>0</v>
      </c>
      <c r="C175" s="3">
        <f>VLOOKUP($A175,'Import élèves'!$B:$L,2,0)</f>
        <v>174</v>
      </c>
      <c r="E175" s="17">
        <f>IFERROR(VLOOKUP($A175,'Import élèves'!$B:$L,4,0),"")</f>
        <v>0</v>
      </c>
      <c r="F175" s="17">
        <f>IFERROR(VLOOKUP($A175,'Import élèves'!$B:$L,5,0),"")</f>
        <v>0</v>
      </c>
      <c r="G175" s="17">
        <f>IFERROR(VLOOKUP($A175,'Import élèves'!$B:$L,7,0),"")</f>
        <v>0</v>
      </c>
      <c r="H175" s="17">
        <f>IFERROR(VLOOKUP($A175,'Import élèves'!$B:$L,9,0),"")</f>
        <v>0</v>
      </c>
      <c r="I175" s="17">
        <f>IFERROR(VLOOKUP($A175,'Import élèves'!$B:$L,10,0),"")</f>
        <v>0</v>
      </c>
      <c r="J175" s="17">
        <f>IFERROR(VLOOKUP($A175,'Import élèves'!$B:$L,11,0),"")</f>
        <v>0</v>
      </c>
      <c r="K175" s="218"/>
    </row>
    <row r="176" spans="1:11" ht="15" customHeight="1" x14ac:dyDescent="0.25">
      <c r="A176" s="3">
        <v>175</v>
      </c>
      <c r="B176" s="3">
        <f>COUNTIF($K$2:K176,"x")</f>
        <v>0</v>
      </c>
      <c r="C176" s="3">
        <f>VLOOKUP($A176,'Import élèves'!$B:$L,2,0)</f>
        <v>175</v>
      </c>
      <c r="E176" s="17">
        <f>IFERROR(VLOOKUP($A176,'Import élèves'!$B:$L,4,0),"")</f>
        <v>0</v>
      </c>
      <c r="F176" s="17">
        <f>IFERROR(VLOOKUP($A176,'Import élèves'!$B:$L,5,0),"")</f>
        <v>0</v>
      </c>
      <c r="G176" s="17">
        <f>IFERROR(VLOOKUP($A176,'Import élèves'!$B:$L,7,0),"")</f>
        <v>0</v>
      </c>
      <c r="H176" s="17">
        <f>IFERROR(VLOOKUP($A176,'Import élèves'!$B:$L,9,0),"")</f>
        <v>0</v>
      </c>
      <c r="I176" s="17">
        <f>IFERROR(VLOOKUP($A176,'Import élèves'!$B:$L,10,0),"")</f>
        <v>0</v>
      </c>
      <c r="J176" s="17">
        <f>IFERROR(VLOOKUP($A176,'Import élèves'!$B:$L,11,0),"")</f>
        <v>0</v>
      </c>
      <c r="K176" s="218"/>
    </row>
    <row r="177" spans="1:11" ht="15" customHeight="1" x14ac:dyDescent="0.25">
      <c r="A177" s="3">
        <v>176</v>
      </c>
      <c r="B177" s="3">
        <f>COUNTIF($K$2:K177,"x")</f>
        <v>0</v>
      </c>
      <c r="C177" s="3">
        <f>VLOOKUP($A177,'Import élèves'!$B:$L,2,0)</f>
        <v>176</v>
      </c>
      <c r="E177" s="17">
        <f>IFERROR(VLOOKUP($A177,'Import élèves'!$B:$L,4,0),"")</f>
        <v>0</v>
      </c>
      <c r="F177" s="17">
        <f>IFERROR(VLOOKUP($A177,'Import élèves'!$B:$L,5,0),"")</f>
        <v>0</v>
      </c>
      <c r="G177" s="17">
        <f>IFERROR(VLOOKUP($A177,'Import élèves'!$B:$L,7,0),"")</f>
        <v>0</v>
      </c>
      <c r="H177" s="17">
        <f>IFERROR(VLOOKUP($A177,'Import élèves'!$B:$L,9,0),"")</f>
        <v>0</v>
      </c>
      <c r="I177" s="17">
        <f>IFERROR(VLOOKUP($A177,'Import élèves'!$B:$L,10,0),"")</f>
        <v>0</v>
      </c>
      <c r="J177" s="17">
        <f>IFERROR(VLOOKUP($A177,'Import élèves'!$B:$L,11,0),"")</f>
        <v>0</v>
      </c>
      <c r="K177" s="218"/>
    </row>
    <row r="178" spans="1:11" ht="15" customHeight="1" x14ac:dyDescent="0.25">
      <c r="A178" s="3">
        <v>177</v>
      </c>
      <c r="B178" s="3">
        <f>COUNTIF($K$2:K178,"x")</f>
        <v>0</v>
      </c>
      <c r="C178" s="3">
        <f>VLOOKUP($A178,'Import élèves'!$B:$L,2,0)</f>
        <v>177</v>
      </c>
      <c r="E178" s="17">
        <f>IFERROR(VLOOKUP($A178,'Import élèves'!$B:$L,4,0),"")</f>
        <v>0</v>
      </c>
      <c r="F178" s="17">
        <f>IFERROR(VLOOKUP($A178,'Import élèves'!$B:$L,5,0),"")</f>
        <v>0</v>
      </c>
      <c r="G178" s="17">
        <f>IFERROR(VLOOKUP($A178,'Import élèves'!$B:$L,7,0),"")</f>
        <v>0</v>
      </c>
      <c r="H178" s="17">
        <f>IFERROR(VLOOKUP($A178,'Import élèves'!$B:$L,9,0),"")</f>
        <v>0</v>
      </c>
      <c r="I178" s="17">
        <f>IFERROR(VLOOKUP($A178,'Import élèves'!$B:$L,10,0),"")</f>
        <v>0</v>
      </c>
      <c r="J178" s="17">
        <f>IFERROR(VLOOKUP($A178,'Import élèves'!$B:$L,11,0),"")</f>
        <v>0</v>
      </c>
      <c r="K178" s="218"/>
    </row>
    <row r="179" spans="1:11" ht="15" customHeight="1" x14ac:dyDescent="0.25">
      <c r="A179" s="3">
        <v>178</v>
      </c>
      <c r="B179" s="3">
        <f>COUNTIF($K$2:K179,"x")</f>
        <v>0</v>
      </c>
      <c r="C179" s="3">
        <f>VLOOKUP($A179,'Import élèves'!$B:$L,2,0)</f>
        <v>178</v>
      </c>
      <c r="E179" s="17">
        <f>IFERROR(VLOOKUP($A179,'Import élèves'!$B:$L,4,0),"")</f>
        <v>0</v>
      </c>
      <c r="F179" s="17">
        <f>IFERROR(VLOOKUP($A179,'Import élèves'!$B:$L,5,0),"")</f>
        <v>0</v>
      </c>
      <c r="G179" s="17">
        <f>IFERROR(VLOOKUP($A179,'Import élèves'!$B:$L,7,0),"")</f>
        <v>0</v>
      </c>
      <c r="H179" s="17">
        <f>IFERROR(VLOOKUP($A179,'Import élèves'!$B:$L,9,0),"")</f>
        <v>0</v>
      </c>
      <c r="I179" s="17">
        <f>IFERROR(VLOOKUP($A179,'Import élèves'!$B:$L,10,0),"")</f>
        <v>0</v>
      </c>
      <c r="J179" s="17">
        <f>IFERROR(VLOOKUP($A179,'Import élèves'!$B:$L,11,0),"")</f>
        <v>0</v>
      </c>
      <c r="K179" s="218"/>
    </row>
    <row r="180" spans="1:11" ht="15" customHeight="1" x14ac:dyDescent="0.25">
      <c r="A180" s="3">
        <v>179</v>
      </c>
      <c r="B180" s="3">
        <f>COUNTIF($K$2:K180,"x")</f>
        <v>0</v>
      </c>
      <c r="C180" s="3">
        <f>VLOOKUP($A180,'Import élèves'!$B:$L,2,0)</f>
        <v>179</v>
      </c>
      <c r="E180" s="17">
        <f>IFERROR(VLOOKUP($A180,'Import élèves'!$B:$L,4,0),"")</f>
        <v>0</v>
      </c>
      <c r="F180" s="17">
        <f>IFERROR(VLOOKUP($A180,'Import élèves'!$B:$L,5,0),"")</f>
        <v>0</v>
      </c>
      <c r="G180" s="17">
        <f>IFERROR(VLOOKUP($A180,'Import élèves'!$B:$L,7,0),"")</f>
        <v>0</v>
      </c>
      <c r="H180" s="17">
        <f>IFERROR(VLOOKUP($A180,'Import élèves'!$B:$L,9,0),"")</f>
        <v>0</v>
      </c>
      <c r="I180" s="17">
        <f>IFERROR(VLOOKUP($A180,'Import élèves'!$B:$L,10,0),"")</f>
        <v>0</v>
      </c>
      <c r="J180" s="17">
        <f>IFERROR(VLOOKUP($A180,'Import élèves'!$B:$L,11,0),"")</f>
        <v>0</v>
      </c>
      <c r="K180" s="218"/>
    </row>
    <row r="181" spans="1:11" ht="15" customHeight="1" x14ac:dyDescent="0.25">
      <c r="A181" s="3">
        <v>180</v>
      </c>
      <c r="B181" s="3">
        <f>COUNTIF($K$2:K181,"x")</f>
        <v>0</v>
      </c>
      <c r="C181" s="3">
        <f>VLOOKUP($A181,'Import élèves'!$B:$L,2,0)</f>
        <v>180</v>
      </c>
      <c r="E181" s="17">
        <f>IFERROR(VLOOKUP($A181,'Import élèves'!$B:$L,4,0),"")</f>
        <v>0</v>
      </c>
      <c r="F181" s="17">
        <f>IFERROR(VLOOKUP($A181,'Import élèves'!$B:$L,5,0),"")</f>
        <v>0</v>
      </c>
      <c r="G181" s="17">
        <f>IFERROR(VLOOKUP($A181,'Import élèves'!$B:$L,7,0),"")</f>
        <v>0</v>
      </c>
      <c r="H181" s="17">
        <f>IFERROR(VLOOKUP($A181,'Import élèves'!$B:$L,9,0),"")</f>
        <v>0</v>
      </c>
      <c r="I181" s="17">
        <f>IFERROR(VLOOKUP($A181,'Import élèves'!$B:$L,10,0),"")</f>
        <v>0</v>
      </c>
      <c r="J181" s="17">
        <f>IFERROR(VLOOKUP($A181,'Import élèves'!$B:$L,11,0),"")</f>
        <v>0</v>
      </c>
      <c r="K181" s="218"/>
    </row>
    <row r="182" spans="1:11" ht="15" customHeight="1" x14ac:dyDescent="0.25">
      <c r="A182" s="3">
        <v>181</v>
      </c>
      <c r="B182" s="3">
        <f>COUNTIF($K$2:K182,"x")</f>
        <v>0</v>
      </c>
      <c r="C182" s="3">
        <f>VLOOKUP($A182,'Import élèves'!$B:$L,2,0)</f>
        <v>181</v>
      </c>
      <c r="E182" s="17">
        <f>IFERROR(VLOOKUP($A182,'Import élèves'!$B:$L,4,0),"")</f>
        <v>0</v>
      </c>
      <c r="F182" s="17">
        <f>IFERROR(VLOOKUP($A182,'Import élèves'!$B:$L,5,0),"")</f>
        <v>0</v>
      </c>
      <c r="G182" s="17">
        <f>IFERROR(VLOOKUP($A182,'Import élèves'!$B:$L,7,0),"")</f>
        <v>0</v>
      </c>
      <c r="H182" s="17">
        <f>IFERROR(VLOOKUP($A182,'Import élèves'!$B:$L,9,0),"")</f>
        <v>0</v>
      </c>
      <c r="I182" s="17">
        <f>IFERROR(VLOOKUP($A182,'Import élèves'!$B:$L,10,0),"")</f>
        <v>0</v>
      </c>
      <c r="J182" s="17">
        <f>IFERROR(VLOOKUP($A182,'Import élèves'!$B:$L,11,0),"")</f>
        <v>0</v>
      </c>
      <c r="K182" s="218"/>
    </row>
    <row r="183" spans="1:11" ht="15" customHeight="1" x14ac:dyDescent="0.25">
      <c r="A183" s="3">
        <v>182</v>
      </c>
      <c r="B183" s="3">
        <f>COUNTIF($K$2:K183,"x")</f>
        <v>0</v>
      </c>
      <c r="C183" s="3">
        <f>VLOOKUP($A183,'Import élèves'!$B:$L,2,0)</f>
        <v>182</v>
      </c>
      <c r="E183" s="17">
        <f>IFERROR(VLOOKUP($A183,'Import élèves'!$B:$L,4,0),"")</f>
        <v>0</v>
      </c>
      <c r="F183" s="17">
        <f>IFERROR(VLOOKUP($A183,'Import élèves'!$B:$L,5,0),"")</f>
        <v>0</v>
      </c>
      <c r="G183" s="17">
        <f>IFERROR(VLOOKUP($A183,'Import élèves'!$B:$L,7,0),"")</f>
        <v>0</v>
      </c>
      <c r="H183" s="17">
        <f>IFERROR(VLOOKUP($A183,'Import élèves'!$B:$L,9,0),"")</f>
        <v>0</v>
      </c>
      <c r="I183" s="17">
        <f>IFERROR(VLOOKUP($A183,'Import élèves'!$B:$L,10,0),"")</f>
        <v>0</v>
      </c>
      <c r="J183" s="17">
        <f>IFERROR(VLOOKUP($A183,'Import élèves'!$B:$L,11,0),"")</f>
        <v>0</v>
      </c>
      <c r="K183" s="218"/>
    </row>
    <row r="184" spans="1:11" ht="15" customHeight="1" x14ac:dyDescent="0.25">
      <c r="A184" s="3">
        <v>183</v>
      </c>
      <c r="B184" s="3">
        <f>COUNTIF($K$2:K184,"x")</f>
        <v>0</v>
      </c>
      <c r="C184" s="3">
        <f>VLOOKUP($A184,'Import élèves'!$B:$L,2,0)</f>
        <v>183</v>
      </c>
      <c r="E184" s="17">
        <f>IFERROR(VLOOKUP($A184,'Import élèves'!$B:$L,4,0),"")</f>
        <v>0</v>
      </c>
      <c r="F184" s="17">
        <f>IFERROR(VLOOKUP($A184,'Import élèves'!$B:$L,5,0),"")</f>
        <v>0</v>
      </c>
      <c r="G184" s="17">
        <f>IFERROR(VLOOKUP($A184,'Import élèves'!$B:$L,7,0),"")</f>
        <v>0</v>
      </c>
      <c r="H184" s="17">
        <f>IFERROR(VLOOKUP($A184,'Import élèves'!$B:$L,9,0),"")</f>
        <v>0</v>
      </c>
      <c r="I184" s="17">
        <f>IFERROR(VLOOKUP($A184,'Import élèves'!$B:$L,10,0),"")</f>
        <v>0</v>
      </c>
      <c r="J184" s="17">
        <f>IFERROR(VLOOKUP($A184,'Import élèves'!$B:$L,11,0),"")</f>
        <v>0</v>
      </c>
      <c r="K184" s="218"/>
    </row>
    <row r="185" spans="1:11" ht="15" customHeight="1" x14ac:dyDescent="0.25">
      <c r="A185" s="3">
        <v>184</v>
      </c>
      <c r="B185" s="3">
        <f>COUNTIF($K$2:K185,"x")</f>
        <v>0</v>
      </c>
      <c r="C185" s="3">
        <f>VLOOKUP($A185,'Import élèves'!$B:$L,2,0)</f>
        <v>184</v>
      </c>
      <c r="E185" s="17">
        <f>IFERROR(VLOOKUP($A185,'Import élèves'!$B:$L,4,0),"")</f>
        <v>0</v>
      </c>
      <c r="F185" s="17">
        <f>IFERROR(VLOOKUP($A185,'Import élèves'!$B:$L,5,0),"")</f>
        <v>0</v>
      </c>
      <c r="G185" s="17">
        <f>IFERROR(VLOOKUP($A185,'Import élèves'!$B:$L,7,0),"")</f>
        <v>0</v>
      </c>
      <c r="H185" s="17">
        <f>IFERROR(VLOOKUP($A185,'Import élèves'!$B:$L,9,0),"")</f>
        <v>0</v>
      </c>
      <c r="I185" s="17">
        <f>IFERROR(VLOOKUP($A185,'Import élèves'!$B:$L,10,0),"")</f>
        <v>0</v>
      </c>
      <c r="J185" s="17">
        <f>IFERROR(VLOOKUP($A185,'Import élèves'!$B:$L,11,0),"")</f>
        <v>0</v>
      </c>
      <c r="K185" s="218"/>
    </row>
    <row r="186" spans="1:11" ht="15" customHeight="1" x14ac:dyDescent="0.25">
      <c r="A186" s="3">
        <v>185</v>
      </c>
      <c r="B186" s="3">
        <f>COUNTIF($K$2:K186,"x")</f>
        <v>0</v>
      </c>
      <c r="C186" s="3">
        <f>VLOOKUP($A186,'Import élèves'!$B:$L,2,0)</f>
        <v>185</v>
      </c>
      <c r="E186" s="17">
        <f>IFERROR(VLOOKUP($A186,'Import élèves'!$B:$L,4,0),"")</f>
        <v>0</v>
      </c>
      <c r="F186" s="17">
        <f>IFERROR(VLOOKUP($A186,'Import élèves'!$B:$L,5,0),"")</f>
        <v>0</v>
      </c>
      <c r="G186" s="17">
        <f>IFERROR(VLOOKUP($A186,'Import élèves'!$B:$L,7,0),"")</f>
        <v>0</v>
      </c>
      <c r="H186" s="17">
        <f>IFERROR(VLOOKUP($A186,'Import élèves'!$B:$L,9,0),"")</f>
        <v>0</v>
      </c>
      <c r="I186" s="17">
        <f>IFERROR(VLOOKUP($A186,'Import élèves'!$B:$L,10,0),"")</f>
        <v>0</v>
      </c>
      <c r="J186" s="17">
        <f>IFERROR(VLOOKUP($A186,'Import élèves'!$B:$L,11,0),"")</f>
        <v>0</v>
      </c>
      <c r="K186" s="218"/>
    </row>
    <row r="187" spans="1:11" ht="15" customHeight="1" x14ac:dyDescent="0.25">
      <c r="A187" s="3">
        <v>186</v>
      </c>
      <c r="B187" s="3">
        <f>COUNTIF($K$2:K187,"x")</f>
        <v>0</v>
      </c>
      <c r="C187" s="3">
        <f>VLOOKUP($A187,'Import élèves'!$B:$L,2,0)</f>
        <v>186</v>
      </c>
      <c r="E187" s="17">
        <f>IFERROR(VLOOKUP($A187,'Import élèves'!$B:$L,4,0),"")</f>
        <v>0</v>
      </c>
      <c r="F187" s="17">
        <f>IFERROR(VLOOKUP($A187,'Import élèves'!$B:$L,5,0),"")</f>
        <v>0</v>
      </c>
      <c r="G187" s="17">
        <f>IFERROR(VLOOKUP($A187,'Import élèves'!$B:$L,7,0),"")</f>
        <v>0</v>
      </c>
      <c r="H187" s="17">
        <f>IFERROR(VLOOKUP($A187,'Import élèves'!$B:$L,9,0),"")</f>
        <v>0</v>
      </c>
      <c r="I187" s="17">
        <f>IFERROR(VLOOKUP($A187,'Import élèves'!$B:$L,10,0),"")</f>
        <v>0</v>
      </c>
      <c r="J187" s="17">
        <f>IFERROR(VLOOKUP($A187,'Import élèves'!$B:$L,11,0),"")</f>
        <v>0</v>
      </c>
      <c r="K187" s="218"/>
    </row>
    <row r="188" spans="1:11" ht="15" customHeight="1" x14ac:dyDescent="0.25">
      <c r="A188" s="3">
        <v>187</v>
      </c>
      <c r="B188" s="3">
        <f>COUNTIF($K$2:K188,"x")</f>
        <v>0</v>
      </c>
      <c r="C188" s="3">
        <f>VLOOKUP($A188,'Import élèves'!$B:$L,2,0)</f>
        <v>187</v>
      </c>
      <c r="E188" s="17">
        <f>IFERROR(VLOOKUP($A188,'Import élèves'!$B:$L,4,0),"")</f>
        <v>0</v>
      </c>
      <c r="F188" s="17">
        <f>IFERROR(VLOOKUP($A188,'Import élèves'!$B:$L,5,0),"")</f>
        <v>0</v>
      </c>
      <c r="G188" s="17">
        <f>IFERROR(VLOOKUP($A188,'Import élèves'!$B:$L,7,0),"")</f>
        <v>0</v>
      </c>
      <c r="H188" s="17">
        <f>IFERROR(VLOOKUP($A188,'Import élèves'!$B:$L,9,0),"")</f>
        <v>0</v>
      </c>
      <c r="I188" s="17">
        <f>IFERROR(VLOOKUP($A188,'Import élèves'!$B:$L,10,0),"")</f>
        <v>0</v>
      </c>
      <c r="J188" s="17">
        <f>IFERROR(VLOOKUP($A188,'Import élèves'!$B:$L,11,0),"")</f>
        <v>0</v>
      </c>
      <c r="K188" s="218"/>
    </row>
    <row r="189" spans="1:11" ht="15" customHeight="1" x14ac:dyDescent="0.25">
      <c r="A189" s="3">
        <v>188</v>
      </c>
      <c r="B189" s="3">
        <f>COUNTIF($K$2:K189,"x")</f>
        <v>0</v>
      </c>
      <c r="C189" s="3">
        <f>VLOOKUP($A189,'Import élèves'!$B:$L,2,0)</f>
        <v>188</v>
      </c>
      <c r="E189" s="17">
        <f>IFERROR(VLOOKUP($A189,'Import élèves'!$B:$L,4,0),"")</f>
        <v>0</v>
      </c>
      <c r="F189" s="17">
        <f>IFERROR(VLOOKUP($A189,'Import élèves'!$B:$L,5,0),"")</f>
        <v>0</v>
      </c>
      <c r="G189" s="17">
        <f>IFERROR(VLOOKUP($A189,'Import élèves'!$B:$L,7,0),"")</f>
        <v>0</v>
      </c>
      <c r="H189" s="17">
        <f>IFERROR(VLOOKUP($A189,'Import élèves'!$B:$L,9,0),"")</f>
        <v>0</v>
      </c>
      <c r="I189" s="17">
        <f>IFERROR(VLOOKUP($A189,'Import élèves'!$B:$L,10,0),"")</f>
        <v>0</v>
      </c>
      <c r="J189" s="17">
        <f>IFERROR(VLOOKUP($A189,'Import élèves'!$B:$L,11,0),"")</f>
        <v>0</v>
      </c>
      <c r="K189" s="218"/>
    </row>
    <row r="190" spans="1:11" ht="15" customHeight="1" x14ac:dyDescent="0.25">
      <c r="A190" s="3">
        <v>189</v>
      </c>
      <c r="B190" s="3">
        <f>COUNTIF($K$2:K190,"x")</f>
        <v>0</v>
      </c>
      <c r="C190" s="3">
        <f>VLOOKUP($A190,'Import élèves'!$B:$L,2,0)</f>
        <v>189</v>
      </c>
      <c r="E190" s="17">
        <f>IFERROR(VLOOKUP($A190,'Import élèves'!$B:$L,4,0),"")</f>
        <v>0</v>
      </c>
      <c r="F190" s="17">
        <f>IFERROR(VLOOKUP($A190,'Import élèves'!$B:$L,5,0),"")</f>
        <v>0</v>
      </c>
      <c r="G190" s="17">
        <f>IFERROR(VLOOKUP($A190,'Import élèves'!$B:$L,7,0),"")</f>
        <v>0</v>
      </c>
      <c r="H190" s="17">
        <f>IFERROR(VLOOKUP($A190,'Import élèves'!$B:$L,9,0),"")</f>
        <v>0</v>
      </c>
      <c r="I190" s="17">
        <f>IFERROR(VLOOKUP($A190,'Import élèves'!$B:$L,10,0),"")</f>
        <v>0</v>
      </c>
      <c r="J190" s="17">
        <f>IFERROR(VLOOKUP($A190,'Import élèves'!$B:$L,11,0),"")</f>
        <v>0</v>
      </c>
      <c r="K190" s="218"/>
    </row>
    <row r="191" spans="1:11" ht="15" customHeight="1" x14ac:dyDescent="0.25">
      <c r="A191" s="3">
        <v>190</v>
      </c>
      <c r="B191" s="3">
        <f>COUNTIF($K$2:K191,"x")</f>
        <v>0</v>
      </c>
      <c r="C191" s="3">
        <f>VLOOKUP($A191,'Import élèves'!$B:$L,2,0)</f>
        <v>190</v>
      </c>
      <c r="E191" s="17">
        <f>IFERROR(VLOOKUP($A191,'Import élèves'!$B:$L,4,0),"")</f>
        <v>0</v>
      </c>
      <c r="F191" s="17">
        <f>IFERROR(VLOOKUP($A191,'Import élèves'!$B:$L,5,0),"")</f>
        <v>0</v>
      </c>
      <c r="G191" s="17">
        <f>IFERROR(VLOOKUP($A191,'Import élèves'!$B:$L,7,0),"")</f>
        <v>0</v>
      </c>
      <c r="H191" s="17">
        <f>IFERROR(VLOOKUP($A191,'Import élèves'!$B:$L,9,0),"")</f>
        <v>0</v>
      </c>
      <c r="I191" s="17">
        <f>IFERROR(VLOOKUP($A191,'Import élèves'!$B:$L,10,0),"")</f>
        <v>0</v>
      </c>
      <c r="J191" s="17">
        <f>IFERROR(VLOOKUP($A191,'Import élèves'!$B:$L,11,0),"")</f>
        <v>0</v>
      </c>
      <c r="K191" s="218"/>
    </row>
    <row r="192" spans="1:11" ht="15" customHeight="1" x14ac:dyDescent="0.25">
      <c r="A192" s="3">
        <v>191</v>
      </c>
      <c r="B192" s="3">
        <f>COUNTIF($K$2:K192,"x")</f>
        <v>0</v>
      </c>
      <c r="C192" s="3">
        <f>VLOOKUP($A192,'Import élèves'!$B:$L,2,0)</f>
        <v>191</v>
      </c>
      <c r="E192" s="17">
        <f>IFERROR(VLOOKUP($A192,'Import élèves'!$B:$L,4,0),"")</f>
        <v>0</v>
      </c>
      <c r="F192" s="17">
        <f>IFERROR(VLOOKUP($A192,'Import élèves'!$B:$L,5,0),"")</f>
        <v>0</v>
      </c>
      <c r="G192" s="17">
        <f>IFERROR(VLOOKUP($A192,'Import élèves'!$B:$L,7,0),"")</f>
        <v>0</v>
      </c>
      <c r="H192" s="17">
        <f>IFERROR(VLOOKUP($A192,'Import élèves'!$B:$L,9,0),"")</f>
        <v>0</v>
      </c>
      <c r="I192" s="17">
        <f>IFERROR(VLOOKUP($A192,'Import élèves'!$B:$L,10,0),"")</f>
        <v>0</v>
      </c>
      <c r="J192" s="17">
        <f>IFERROR(VLOOKUP($A192,'Import élèves'!$B:$L,11,0),"")</f>
        <v>0</v>
      </c>
      <c r="K192" s="218"/>
    </row>
    <row r="193" spans="1:11" ht="15" customHeight="1" x14ac:dyDescent="0.25">
      <c r="A193" s="3">
        <v>192</v>
      </c>
      <c r="B193" s="3">
        <f>COUNTIF($K$2:K193,"x")</f>
        <v>0</v>
      </c>
      <c r="C193" s="3">
        <f>VLOOKUP($A193,'Import élèves'!$B:$L,2,0)</f>
        <v>192</v>
      </c>
      <c r="E193" s="17">
        <f>IFERROR(VLOOKUP($A193,'Import élèves'!$B:$L,4,0),"")</f>
        <v>0</v>
      </c>
      <c r="F193" s="17">
        <f>IFERROR(VLOOKUP($A193,'Import élèves'!$B:$L,5,0),"")</f>
        <v>0</v>
      </c>
      <c r="G193" s="17">
        <f>IFERROR(VLOOKUP($A193,'Import élèves'!$B:$L,7,0),"")</f>
        <v>0</v>
      </c>
      <c r="H193" s="17">
        <f>IFERROR(VLOOKUP($A193,'Import élèves'!$B:$L,9,0),"")</f>
        <v>0</v>
      </c>
      <c r="I193" s="17">
        <f>IFERROR(VLOOKUP($A193,'Import élèves'!$B:$L,10,0),"")</f>
        <v>0</v>
      </c>
      <c r="J193" s="17">
        <f>IFERROR(VLOOKUP($A193,'Import élèves'!$B:$L,11,0),"")</f>
        <v>0</v>
      </c>
      <c r="K193" s="218"/>
    </row>
    <row r="194" spans="1:11" ht="15" customHeight="1" x14ac:dyDescent="0.25">
      <c r="A194" s="3">
        <v>193</v>
      </c>
      <c r="B194" s="3">
        <f>COUNTIF($K$2:K194,"x")</f>
        <v>0</v>
      </c>
      <c r="C194" s="3">
        <f>VLOOKUP($A194,'Import élèves'!$B:$L,2,0)</f>
        <v>193</v>
      </c>
      <c r="E194" s="17">
        <f>IFERROR(VLOOKUP($A194,'Import élèves'!$B:$L,4,0),"")</f>
        <v>0</v>
      </c>
      <c r="F194" s="17">
        <f>IFERROR(VLOOKUP($A194,'Import élèves'!$B:$L,5,0),"")</f>
        <v>0</v>
      </c>
      <c r="G194" s="17">
        <f>IFERROR(VLOOKUP($A194,'Import élèves'!$B:$L,7,0),"")</f>
        <v>0</v>
      </c>
      <c r="H194" s="17">
        <f>IFERROR(VLOOKUP($A194,'Import élèves'!$B:$L,9,0),"")</f>
        <v>0</v>
      </c>
      <c r="I194" s="17">
        <f>IFERROR(VLOOKUP($A194,'Import élèves'!$B:$L,10,0),"")</f>
        <v>0</v>
      </c>
      <c r="J194" s="17">
        <f>IFERROR(VLOOKUP($A194,'Import élèves'!$B:$L,11,0),"")</f>
        <v>0</v>
      </c>
      <c r="K194" s="218"/>
    </row>
    <row r="195" spans="1:11" ht="15" customHeight="1" x14ac:dyDescent="0.25">
      <c r="A195" s="3">
        <v>194</v>
      </c>
      <c r="B195" s="3">
        <f>COUNTIF($K$2:K195,"x")</f>
        <v>0</v>
      </c>
      <c r="C195" s="3">
        <f>VLOOKUP($A195,'Import élèves'!$B:$L,2,0)</f>
        <v>194</v>
      </c>
      <c r="E195" s="17">
        <f>IFERROR(VLOOKUP($A195,'Import élèves'!$B:$L,4,0),"")</f>
        <v>0</v>
      </c>
      <c r="F195" s="17">
        <f>IFERROR(VLOOKUP($A195,'Import élèves'!$B:$L,5,0),"")</f>
        <v>0</v>
      </c>
      <c r="G195" s="17">
        <f>IFERROR(VLOOKUP($A195,'Import élèves'!$B:$L,7,0),"")</f>
        <v>0</v>
      </c>
      <c r="H195" s="17">
        <f>IFERROR(VLOOKUP($A195,'Import élèves'!$B:$L,9,0),"")</f>
        <v>0</v>
      </c>
      <c r="I195" s="17">
        <f>IFERROR(VLOOKUP($A195,'Import élèves'!$B:$L,10,0),"")</f>
        <v>0</v>
      </c>
      <c r="J195" s="17">
        <f>IFERROR(VLOOKUP($A195,'Import élèves'!$B:$L,11,0),"")</f>
        <v>0</v>
      </c>
      <c r="K195" s="218"/>
    </row>
    <row r="196" spans="1:11" ht="15" customHeight="1" x14ac:dyDescent="0.25">
      <c r="A196" s="3">
        <v>195</v>
      </c>
      <c r="B196" s="3">
        <f>COUNTIF($K$2:K196,"x")</f>
        <v>0</v>
      </c>
      <c r="C196" s="3">
        <f>VLOOKUP($A196,'Import élèves'!$B:$L,2,0)</f>
        <v>195</v>
      </c>
      <c r="E196" s="17">
        <f>IFERROR(VLOOKUP($A196,'Import élèves'!$B:$L,4,0),"")</f>
        <v>0</v>
      </c>
      <c r="F196" s="17">
        <f>IFERROR(VLOOKUP($A196,'Import élèves'!$B:$L,5,0),"")</f>
        <v>0</v>
      </c>
      <c r="G196" s="17">
        <f>IFERROR(VLOOKUP($A196,'Import élèves'!$B:$L,7,0),"")</f>
        <v>0</v>
      </c>
      <c r="H196" s="17">
        <f>IFERROR(VLOOKUP($A196,'Import élèves'!$B:$L,9,0),"")</f>
        <v>0</v>
      </c>
      <c r="I196" s="17">
        <f>IFERROR(VLOOKUP($A196,'Import élèves'!$B:$L,10,0),"")</f>
        <v>0</v>
      </c>
      <c r="J196" s="17">
        <f>IFERROR(VLOOKUP($A196,'Import élèves'!$B:$L,11,0),"")</f>
        <v>0</v>
      </c>
      <c r="K196" s="218"/>
    </row>
    <row r="197" spans="1:11" ht="15" customHeight="1" x14ac:dyDescent="0.25">
      <c r="A197" s="3">
        <v>196</v>
      </c>
      <c r="B197" s="3">
        <f>COUNTIF($K$2:K197,"x")</f>
        <v>0</v>
      </c>
      <c r="C197" s="3">
        <f>VLOOKUP($A197,'Import élèves'!$B:$L,2,0)</f>
        <v>196</v>
      </c>
      <c r="E197" s="17">
        <f>IFERROR(VLOOKUP($A197,'Import élèves'!$B:$L,4,0),"")</f>
        <v>0</v>
      </c>
      <c r="F197" s="17">
        <f>IFERROR(VLOOKUP($A197,'Import élèves'!$B:$L,5,0),"")</f>
        <v>0</v>
      </c>
      <c r="G197" s="17">
        <f>IFERROR(VLOOKUP($A197,'Import élèves'!$B:$L,7,0),"")</f>
        <v>0</v>
      </c>
      <c r="H197" s="17">
        <f>IFERROR(VLOOKUP($A197,'Import élèves'!$B:$L,9,0),"")</f>
        <v>0</v>
      </c>
      <c r="I197" s="17">
        <f>IFERROR(VLOOKUP($A197,'Import élèves'!$B:$L,10,0),"")</f>
        <v>0</v>
      </c>
      <c r="J197" s="17">
        <f>IFERROR(VLOOKUP($A197,'Import élèves'!$B:$L,11,0),"")</f>
        <v>0</v>
      </c>
      <c r="K197" s="218"/>
    </row>
    <row r="198" spans="1:11" ht="15" customHeight="1" x14ac:dyDescent="0.25">
      <c r="A198" s="3">
        <v>197</v>
      </c>
      <c r="B198" s="3">
        <f>COUNTIF($K$2:K198,"x")</f>
        <v>0</v>
      </c>
      <c r="C198" s="3">
        <f>VLOOKUP($A198,'Import élèves'!$B:$L,2,0)</f>
        <v>197</v>
      </c>
      <c r="E198" s="17">
        <f>IFERROR(VLOOKUP($A198,'Import élèves'!$B:$L,4,0),"")</f>
        <v>0</v>
      </c>
      <c r="F198" s="17">
        <f>IFERROR(VLOOKUP($A198,'Import élèves'!$B:$L,5,0),"")</f>
        <v>0</v>
      </c>
      <c r="G198" s="17">
        <f>IFERROR(VLOOKUP($A198,'Import élèves'!$B:$L,7,0),"")</f>
        <v>0</v>
      </c>
      <c r="H198" s="17">
        <f>IFERROR(VLOOKUP($A198,'Import élèves'!$B:$L,9,0),"")</f>
        <v>0</v>
      </c>
      <c r="I198" s="17">
        <f>IFERROR(VLOOKUP($A198,'Import élèves'!$B:$L,10,0),"")</f>
        <v>0</v>
      </c>
      <c r="J198" s="17">
        <f>IFERROR(VLOOKUP($A198,'Import élèves'!$B:$L,11,0),"")</f>
        <v>0</v>
      </c>
      <c r="K198" s="218"/>
    </row>
    <row r="199" spans="1:11" ht="15" customHeight="1" x14ac:dyDescent="0.25">
      <c r="A199" s="3">
        <v>198</v>
      </c>
      <c r="B199" s="3">
        <f>COUNTIF($K$2:K199,"x")</f>
        <v>0</v>
      </c>
      <c r="C199" s="3">
        <f>VLOOKUP($A199,'Import élèves'!$B:$L,2,0)</f>
        <v>198</v>
      </c>
      <c r="E199" s="17">
        <f>IFERROR(VLOOKUP($A199,'Import élèves'!$B:$L,4,0),"")</f>
        <v>0</v>
      </c>
      <c r="F199" s="17">
        <f>IFERROR(VLOOKUP($A199,'Import élèves'!$B:$L,5,0),"")</f>
        <v>0</v>
      </c>
      <c r="G199" s="17">
        <f>IFERROR(VLOOKUP($A199,'Import élèves'!$B:$L,7,0),"")</f>
        <v>0</v>
      </c>
      <c r="H199" s="17">
        <f>IFERROR(VLOOKUP($A199,'Import élèves'!$B:$L,9,0),"")</f>
        <v>0</v>
      </c>
      <c r="I199" s="17">
        <f>IFERROR(VLOOKUP($A199,'Import élèves'!$B:$L,10,0),"")</f>
        <v>0</v>
      </c>
      <c r="J199" s="17">
        <f>IFERROR(VLOOKUP($A199,'Import élèves'!$B:$L,11,0),"")</f>
        <v>0</v>
      </c>
      <c r="K199" s="218"/>
    </row>
    <row r="200" spans="1:11" ht="15" customHeight="1" x14ac:dyDescent="0.25">
      <c r="A200" s="3">
        <v>199</v>
      </c>
      <c r="B200" s="3">
        <f>COUNTIF($K$2:K200,"x")</f>
        <v>0</v>
      </c>
      <c r="C200" s="3">
        <f>VLOOKUP($A200,'Import élèves'!$B:$L,2,0)</f>
        <v>199</v>
      </c>
      <c r="E200" s="17">
        <f>IFERROR(VLOOKUP($A200,'Import élèves'!$B:$L,4,0),"")</f>
        <v>0</v>
      </c>
      <c r="F200" s="17">
        <f>IFERROR(VLOOKUP($A200,'Import élèves'!$B:$L,5,0),"")</f>
        <v>0</v>
      </c>
      <c r="G200" s="17">
        <f>IFERROR(VLOOKUP($A200,'Import élèves'!$B:$L,7,0),"")</f>
        <v>0</v>
      </c>
      <c r="H200" s="17">
        <f>IFERROR(VLOOKUP($A200,'Import élèves'!$B:$L,9,0),"")</f>
        <v>0</v>
      </c>
      <c r="I200" s="17">
        <f>IFERROR(VLOOKUP($A200,'Import élèves'!$B:$L,10,0),"")</f>
        <v>0</v>
      </c>
      <c r="J200" s="17">
        <f>IFERROR(VLOOKUP($A200,'Import élèves'!$B:$L,11,0),"")</f>
        <v>0</v>
      </c>
      <c r="K200" s="218"/>
    </row>
    <row r="201" spans="1:11" ht="15" customHeight="1" x14ac:dyDescent="0.25">
      <c r="A201" s="3">
        <v>200</v>
      </c>
      <c r="B201" s="3">
        <f>COUNTIF($K$2:K201,"x")</f>
        <v>0</v>
      </c>
      <c r="C201" s="3">
        <f>VLOOKUP($A201,'Import élèves'!$B:$L,2,0)</f>
        <v>200</v>
      </c>
      <c r="E201" s="17">
        <f>IFERROR(VLOOKUP($A201,'Import élèves'!$B:$L,4,0),"")</f>
        <v>0</v>
      </c>
      <c r="F201" s="17">
        <f>IFERROR(VLOOKUP($A201,'Import élèves'!$B:$L,5,0),"")</f>
        <v>0</v>
      </c>
      <c r="G201" s="17">
        <f>IFERROR(VLOOKUP($A201,'Import élèves'!$B:$L,7,0),"")</f>
        <v>0</v>
      </c>
      <c r="H201" s="17">
        <f>IFERROR(VLOOKUP($A201,'Import élèves'!$B:$L,9,0),"")</f>
        <v>0</v>
      </c>
      <c r="I201" s="17">
        <f>IFERROR(VLOOKUP($A201,'Import élèves'!$B:$L,10,0),"")</f>
        <v>0</v>
      </c>
      <c r="J201" s="17">
        <f>IFERROR(VLOOKUP($A201,'Import élèves'!$B:$L,11,0),"")</f>
        <v>0</v>
      </c>
      <c r="K201" s="218"/>
    </row>
    <row r="202" spans="1:11" ht="15" customHeight="1" x14ac:dyDescent="0.25">
      <c r="A202" s="3">
        <v>201</v>
      </c>
      <c r="B202" s="3">
        <f>COUNTIF($K$2:K202,"x")</f>
        <v>0</v>
      </c>
      <c r="C202" s="3">
        <f>VLOOKUP($A202,'Import élèves'!$B:$L,2,0)</f>
        <v>201</v>
      </c>
      <c r="E202" s="17">
        <f>IFERROR(VLOOKUP($A202,'Import élèves'!$B:$L,4,0),"")</f>
        <v>0</v>
      </c>
      <c r="F202" s="17">
        <f>IFERROR(VLOOKUP($A202,'Import élèves'!$B:$L,5,0),"")</f>
        <v>0</v>
      </c>
      <c r="G202" s="17">
        <f>IFERROR(VLOOKUP($A202,'Import élèves'!$B:$L,7,0),"")</f>
        <v>0</v>
      </c>
      <c r="H202" s="17">
        <f>IFERROR(VLOOKUP($A202,'Import élèves'!$B:$L,9,0),"")</f>
        <v>0</v>
      </c>
      <c r="I202" s="17">
        <f>IFERROR(VLOOKUP($A202,'Import élèves'!$B:$L,10,0),"")</f>
        <v>0</v>
      </c>
      <c r="J202" s="17">
        <f>IFERROR(VLOOKUP($A202,'Import élèves'!$B:$L,11,0),"")</f>
        <v>0</v>
      </c>
      <c r="K202" s="218"/>
    </row>
    <row r="203" spans="1:11" ht="15" customHeight="1" x14ac:dyDescent="0.25">
      <c r="A203" s="3">
        <v>202</v>
      </c>
      <c r="B203" s="3">
        <f>COUNTIF($K$2:K203,"x")</f>
        <v>0</v>
      </c>
      <c r="C203" s="3">
        <f>VLOOKUP($A203,'Import élèves'!$B:$L,2,0)</f>
        <v>202</v>
      </c>
      <c r="E203" s="17">
        <f>IFERROR(VLOOKUP($A203,'Import élèves'!$B:$L,4,0),"")</f>
        <v>0</v>
      </c>
      <c r="F203" s="17">
        <f>IFERROR(VLOOKUP($A203,'Import élèves'!$B:$L,5,0),"")</f>
        <v>0</v>
      </c>
      <c r="G203" s="17">
        <f>IFERROR(VLOOKUP($A203,'Import élèves'!$B:$L,7,0),"")</f>
        <v>0</v>
      </c>
      <c r="H203" s="17">
        <f>IFERROR(VLOOKUP($A203,'Import élèves'!$B:$L,9,0),"")</f>
        <v>0</v>
      </c>
      <c r="I203" s="17">
        <f>IFERROR(VLOOKUP($A203,'Import élèves'!$B:$L,10,0),"")</f>
        <v>0</v>
      </c>
      <c r="J203" s="17">
        <f>IFERROR(VLOOKUP($A203,'Import élèves'!$B:$L,11,0),"")</f>
        <v>0</v>
      </c>
      <c r="K203" s="218"/>
    </row>
    <row r="204" spans="1:11" ht="15" customHeight="1" x14ac:dyDescent="0.25">
      <c r="A204" s="3">
        <v>203</v>
      </c>
      <c r="B204" s="3">
        <f>COUNTIF($K$2:K204,"x")</f>
        <v>0</v>
      </c>
      <c r="C204" s="3">
        <f>VLOOKUP($A204,'Import élèves'!$B:$L,2,0)</f>
        <v>203</v>
      </c>
      <c r="E204" s="17">
        <f>IFERROR(VLOOKUP($A204,'Import élèves'!$B:$L,4,0),"")</f>
        <v>0</v>
      </c>
      <c r="F204" s="17">
        <f>IFERROR(VLOOKUP($A204,'Import élèves'!$B:$L,5,0),"")</f>
        <v>0</v>
      </c>
      <c r="G204" s="17">
        <f>IFERROR(VLOOKUP($A204,'Import élèves'!$B:$L,7,0),"")</f>
        <v>0</v>
      </c>
      <c r="H204" s="17">
        <f>IFERROR(VLOOKUP($A204,'Import élèves'!$B:$L,9,0),"")</f>
        <v>0</v>
      </c>
      <c r="I204" s="17">
        <f>IFERROR(VLOOKUP($A204,'Import élèves'!$B:$L,10,0),"")</f>
        <v>0</v>
      </c>
      <c r="J204" s="17">
        <f>IFERROR(VLOOKUP($A204,'Import élèves'!$B:$L,11,0),"")</f>
        <v>0</v>
      </c>
      <c r="K204" s="218"/>
    </row>
    <row r="205" spans="1:11" ht="15" customHeight="1" x14ac:dyDescent="0.25">
      <c r="A205" s="3">
        <v>204</v>
      </c>
      <c r="B205" s="3">
        <f>COUNTIF($K$2:K205,"x")</f>
        <v>0</v>
      </c>
      <c r="C205" s="3">
        <f>VLOOKUP($A205,'Import élèves'!$B:$L,2,0)</f>
        <v>204</v>
      </c>
      <c r="E205" s="17">
        <f>IFERROR(VLOOKUP($A205,'Import élèves'!$B:$L,4,0),"")</f>
        <v>0</v>
      </c>
      <c r="F205" s="17">
        <f>IFERROR(VLOOKUP($A205,'Import élèves'!$B:$L,5,0),"")</f>
        <v>0</v>
      </c>
      <c r="G205" s="17">
        <f>IFERROR(VLOOKUP($A205,'Import élèves'!$B:$L,7,0),"")</f>
        <v>0</v>
      </c>
      <c r="H205" s="17">
        <f>IFERROR(VLOOKUP($A205,'Import élèves'!$B:$L,9,0),"")</f>
        <v>0</v>
      </c>
      <c r="I205" s="17">
        <f>IFERROR(VLOOKUP($A205,'Import élèves'!$B:$L,10,0),"")</f>
        <v>0</v>
      </c>
      <c r="J205" s="17">
        <f>IFERROR(VLOOKUP($A205,'Import élèves'!$B:$L,11,0),"")</f>
        <v>0</v>
      </c>
      <c r="K205" s="218"/>
    </row>
    <row r="206" spans="1:11" ht="15" customHeight="1" x14ac:dyDescent="0.25">
      <c r="A206" s="3">
        <v>205</v>
      </c>
      <c r="B206" s="3">
        <f>COUNTIF($K$2:K206,"x")</f>
        <v>0</v>
      </c>
      <c r="C206" s="3">
        <f>VLOOKUP($A206,'Import élèves'!$B:$L,2,0)</f>
        <v>205</v>
      </c>
      <c r="E206" s="17">
        <f>IFERROR(VLOOKUP($A206,'Import élèves'!$B:$L,4,0),"")</f>
        <v>0</v>
      </c>
      <c r="F206" s="17">
        <f>IFERROR(VLOOKUP($A206,'Import élèves'!$B:$L,5,0),"")</f>
        <v>0</v>
      </c>
      <c r="G206" s="17">
        <f>IFERROR(VLOOKUP($A206,'Import élèves'!$B:$L,7,0),"")</f>
        <v>0</v>
      </c>
      <c r="H206" s="17">
        <f>IFERROR(VLOOKUP($A206,'Import élèves'!$B:$L,9,0),"")</f>
        <v>0</v>
      </c>
      <c r="I206" s="17">
        <f>IFERROR(VLOOKUP($A206,'Import élèves'!$B:$L,10,0),"")</f>
        <v>0</v>
      </c>
      <c r="J206" s="17">
        <f>IFERROR(VLOOKUP($A206,'Import élèves'!$B:$L,11,0),"")</f>
        <v>0</v>
      </c>
      <c r="K206" s="218"/>
    </row>
    <row r="207" spans="1:11" ht="15" customHeight="1" x14ac:dyDescent="0.25">
      <c r="A207" s="3">
        <v>206</v>
      </c>
      <c r="B207" s="3">
        <f>COUNTIF($K$2:K207,"x")</f>
        <v>0</v>
      </c>
      <c r="C207" s="3">
        <f>VLOOKUP($A207,'Import élèves'!$B:$L,2,0)</f>
        <v>206</v>
      </c>
      <c r="E207" s="17">
        <f>IFERROR(VLOOKUP($A207,'Import élèves'!$B:$L,4,0),"")</f>
        <v>0</v>
      </c>
      <c r="F207" s="17">
        <f>IFERROR(VLOOKUP($A207,'Import élèves'!$B:$L,5,0),"")</f>
        <v>0</v>
      </c>
      <c r="G207" s="17">
        <f>IFERROR(VLOOKUP($A207,'Import élèves'!$B:$L,7,0),"")</f>
        <v>0</v>
      </c>
      <c r="H207" s="17">
        <f>IFERROR(VLOOKUP($A207,'Import élèves'!$B:$L,9,0),"")</f>
        <v>0</v>
      </c>
      <c r="I207" s="17">
        <f>IFERROR(VLOOKUP($A207,'Import élèves'!$B:$L,10,0),"")</f>
        <v>0</v>
      </c>
      <c r="J207" s="17">
        <f>IFERROR(VLOOKUP($A207,'Import élèves'!$B:$L,11,0),"")</f>
        <v>0</v>
      </c>
      <c r="K207" s="218"/>
    </row>
    <row r="208" spans="1:11" ht="15" customHeight="1" x14ac:dyDescent="0.25">
      <c r="A208" s="3">
        <v>207</v>
      </c>
      <c r="B208" s="3">
        <f>COUNTIF($K$2:K208,"x")</f>
        <v>0</v>
      </c>
      <c r="C208" s="3">
        <f>VLOOKUP($A208,'Import élèves'!$B:$L,2,0)</f>
        <v>207</v>
      </c>
      <c r="E208" s="17">
        <f>IFERROR(VLOOKUP($A208,'Import élèves'!$B:$L,4,0),"")</f>
        <v>0</v>
      </c>
      <c r="F208" s="17">
        <f>IFERROR(VLOOKUP($A208,'Import élèves'!$B:$L,5,0),"")</f>
        <v>0</v>
      </c>
      <c r="G208" s="17">
        <f>IFERROR(VLOOKUP($A208,'Import élèves'!$B:$L,7,0),"")</f>
        <v>0</v>
      </c>
      <c r="H208" s="17">
        <f>IFERROR(VLOOKUP($A208,'Import élèves'!$B:$L,9,0),"")</f>
        <v>0</v>
      </c>
      <c r="I208" s="17">
        <f>IFERROR(VLOOKUP($A208,'Import élèves'!$B:$L,10,0),"")</f>
        <v>0</v>
      </c>
      <c r="J208" s="17">
        <f>IFERROR(VLOOKUP($A208,'Import élèves'!$B:$L,11,0),"")</f>
        <v>0</v>
      </c>
      <c r="K208" s="218"/>
    </row>
    <row r="209" spans="1:11" ht="15" customHeight="1" x14ac:dyDescent="0.25">
      <c r="A209" s="3">
        <v>208</v>
      </c>
      <c r="B209" s="3">
        <f>COUNTIF($K$2:K209,"x")</f>
        <v>0</v>
      </c>
      <c r="C209" s="3">
        <f>VLOOKUP($A209,'Import élèves'!$B:$L,2,0)</f>
        <v>208</v>
      </c>
      <c r="E209" s="17">
        <f>IFERROR(VLOOKUP($A209,'Import élèves'!$B:$L,4,0),"")</f>
        <v>0</v>
      </c>
      <c r="F209" s="17">
        <f>IFERROR(VLOOKUP($A209,'Import élèves'!$B:$L,5,0),"")</f>
        <v>0</v>
      </c>
      <c r="G209" s="17">
        <f>IFERROR(VLOOKUP($A209,'Import élèves'!$B:$L,7,0),"")</f>
        <v>0</v>
      </c>
      <c r="H209" s="17">
        <f>IFERROR(VLOOKUP($A209,'Import élèves'!$B:$L,9,0),"")</f>
        <v>0</v>
      </c>
      <c r="I209" s="17">
        <f>IFERROR(VLOOKUP($A209,'Import élèves'!$B:$L,10,0),"")</f>
        <v>0</v>
      </c>
      <c r="J209" s="17">
        <f>IFERROR(VLOOKUP($A209,'Import élèves'!$B:$L,11,0),"")</f>
        <v>0</v>
      </c>
      <c r="K209" s="218"/>
    </row>
    <row r="210" spans="1:11" ht="15" customHeight="1" x14ac:dyDescent="0.25">
      <c r="A210" s="3">
        <v>209</v>
      </c>
      <c r="B210" s="3">
        <f>COUNTIF($K$2:K210,"x")</f>
        <v>0</v>
      </c>
      <c r="C210" s="3">
        <f>VLOOKUP($A210,'Import élèves'!$B:$L,2,0)</f>
        <v>209</v>
      </c>
      <c r="E210" s="17">
        <f>IFERROR(VLOOKUP($A210,'Import élèves'!$B:$L,4,0),"")</f>
        <v>0</v>
      </c>
      <c r="F210" s="17">
        <f>IFERROR(VLOOKUP($A210,'Import élèves'!$B:$L,5,0),"")</f>
        <v>0</v>
      </c>
      <c r="G210" s="17">
        <f>IFERROR(VLOOKUP($A210,'Import élèves'!$B:$L,7,0),"")</f>
        <v>0</v>
      </c>
      <c r="H210" s="17">
        <f>IFERROR(VLOOKUP($A210,'Import élèves'!$B:$L,9,0),"")</f>
        <v>0</v>
      </c>
      <c r="I210" s="17">
        <f>IFERROR(VLOOKUP($A210,'Import élèves'!$B:$L,10,0),"")</f>
        <v>0</v>
      </c>
      <c r="J210" s="17">
        <f>IFERROR(VLOOKUP($A210,'Import élèves'!$B:$L,11,0),"")</f>
        <v>0</v>
      </c>
      <c r="K210" s="218"/>
    </row>
    <row r="211" spans="1:11" ht="15" customHeight="1" x14ac:dyDescent="0.25">
      <c r="A211" s="3">
        <v>210</v>
      </c>
      <c r="B211" s="3">
        <f>COUNTIF($K$2:K211,"x")</f>
        <v>0</v>
      </c>
      <c r="C211" s="3">
        <f>VLOOKUP($A211,'Import élèves'!$B:$L,2,0)</f>
        <v>210</v>
      </c>
      <c r="E211" s="17">
        <f>IFERROR(VLOOKUP($A211,'Import élèves'!$B:$L,4,0),"")</f>
        <v>0</v>
      </c>
      <c r="F211" s="17">
        <f>IFERROR(VLOOKUP($A211,'Import élèves'!$B:$L,5,0),"")</f>
        <v>0</v>
      </c>
      <c r="G211" s="17">
        <f>IFERROR(VLOOKUP($A211,'Import élèves'!$B:$L,7,0),"")</f>
        <v>0</v>
      </c>
      <c r="H211" s="17">
        <f>IFERROR(VLOOKUP($A211,'Import élèves'!$B:$L,9,0),"")</f>
        <v>0</v>
      </c>
      <c r="I211" s="17">
        <f>IFERROR(VLOOKUP($A211,'Import élèves'!$B:$L,10,0),"")</f>
        <v>0</v>
      </c>
      <c r="J211" s="17">
        <f>IFERROR(VLOOKUP($A211,'Import élèves'!$B:$L,11,0),"")</f>
        <v>0</v>
      </c>
      <c r="K211" s="218"/>
    </row>
    <row r="212" spans="1:11" ht="15" customHeight="1" x14ac:dyDescent="0.25">
      <c r="A212" s="3">
        <v>211</v>
      </c>
      <c r="B212" s="3">
        <f>COUNTIF($K$2:K212,"x")</f>
        <v>0</v>
      </c>
      <c r="C212" s="3">
        <f>VLOOKUP($A212,'Import élèves'!$B:$L,2,0)</f>
        <v>211</v>
      </c>
      <c r="E212" s="17">
        <f>IFERROR(VLOOKUP($A212,'Import élèves'!$B:$L,4,0),"")</f>
        <v>0</v>
      </c>
      <c r="F212" s="17">
        <f>IFERROR(VLOOKUP($A212,'Import élèves'!$B:$L,5,0),"")</f>
        <v>0</v>
      </c>
      <c r="G212" s="17">
        <f>IFERROR(VLOOKUP($A212,'Import élèves'!$B:$L,7,0),"")</f>
        <v>0</v>
      </c>
      <c r="H212" s="17">
        <f>IFERROR(VLOOKUP($A212,'Import élèves'!$B:$L,9,0),"")</f>
        <v>0</v>
      </c>
      <c r="I212" s="17">
        <f>IFERROR(VLOOKUP($A212,'Import élèves'!$B:$L,10,0),"")</f>
        <v>0</v>
      </c>
      <c r="J212" s="17">
        <f>IFERROR(VLOOKUP($A212,'Import élèves'!$B:$L,11,0),"")</f>
        <v>0</v>
      </c>
      <c r="K212" s="218"/>
    </row>
    <row r="213" spans="1:11" ht="15" customHeight="1" x14ac:dyDescent="0.25">
      <c r="A213" s="3">
        <v>212</v>
      </c>
      <c r="B213" s="3">
        <f>COUNTIF($K$2:K213,"x")</f>
        <v>0</v>
      </c>
      <c r="C213" s="3">
        <f>VLOOKUP($A213,'Import élèves'!$B:$L,2,0)</f>
        <v>212</v>
      </c>
      <c r="E213" s="17">
        <f>IFERROR(VLOOKUP($A213,'Import élèves'!$B:$L,4,0),"")</f>
        <v>0</v>
      </c>
      <c r="F213" s="17">
        <f>IFERROR(VLOOKUP($A213,'Import élèves'!$B:$L,5,0),"")</f>
        <v>0</v>
      </c>
      <c r="G213" s="17">
        <f>IFERROR(VLOOKUP($A213,'Import élèves'!$B:$L,7,0),"")</f>
        <v>0</v>
      </c>
      <c r="H213" s="17">
        <f>IFERROR(VLOOKUP($A213,'Import élèves'!$B:$L,9,0),"")</f>
        <v>0</v>
      </c>
      <c r="I213" s="17">
        <f>IFERROR(VLOOKUP($A213,'Import élèves'!$B:$L,10,0),"")</f>
        <v>0</v>
      </c>
      <c r="J213" s="17">
        <f>IFERROR(VLOOKUP($A213,'Import élèves'!$B:$L,11,0),"")</f>
        <v>0</v>
      </c>
      <c r="K213" s="218"/>
    </row>
    <row r="214" spans="1:11" ht="15" customHeight="1" x14ac:dyDescent="0.25">
      <c r="A214" s="3">
        <v>213</v>
      </c>
      <c r="B214" s="3">
        <f>COUNTIF($K$2:K214,"x")</f>
        <v>0</v>
      </c>
      <c r="C214" s="3">
        <f>VLOOKUP($A214,'Import élèves'!$B:$L,2,0)</f>
        <v>213</v>
      </c>
      <c r="E214" s="17">
        <f>IFERROR(VLOOKUP($A214,'Import élèves'!$B:$L,4,0),"")</f>
        <v>0</v>
      </c>
      <c r="F214" s="17">
        <f>IFERROR(VLOOKUP($A214,'Import élèves'!$B:$L,5,0),"")</f>
        <v>0</v>
      </c>
      <c r="G214" s="17">
        <f>IFERROR(VLOOKUP($A214,'Import élèves'!$B:$L,7,0),"")</f>
        <v>0</v>
      </c>
      <c r="H214" s="17">
        <f>IFERROR(VLOOKUP($A214,'Import élèves'!$B:$L,9,0),"")</f>
        <v>0</v>
      </c>
      <c r="I214" s="17">
        <f>IFERROR(VLOOKUP($A214,'Import élèves'!$B:$L,10,0),"")</f>
        <v>0</v>
      </c>
      <c r="J214" s="17">
        <f>IFERROR(VLOOKUP($A214,'Import élèves'!$B:$L,11,0),"")</f>
        <v>0</v>
      </c>
      <c r="K214" s="218"/>
    </row>
    <row r="215" spans="1:11" ht="15" customHeight="1" x14ac:dyDescent="0.25">
      <c r="A215" s="3">
        <v>214</v>
      </c>
      <c r="B215" s="3">
        <f>COUNTIF($K$2:K215,"x")</f>
        <v>0</v>
      </c>
      <c r="C215" s="3">
        <f>VLOOKUP($A215,'Import élèves'!$B:$L,2,0)</f>
        <v>214</v>
      </c>
      <c r="E215" s="17">
        <f>IFERROR(VLOOKUP($A215,'Import élèves'!$B:$L,4,0),"")</f>
        <v>0</v>
      </c>
      <c r="F215" s="17">
        <f>IFERROR(VLOOKUP($A215,'Import élèves'!$B:$L,5,0),"")</f>
        <v>0</v>
      </c>
      <c r="G215" s="17">
        <f>IFERROR(VLOOKUP($A215,'Import élèves'!$B:$L,7,0),"")</f>
        <v>0</v>
      </c>
      <c r="H215" s="17">
        <f>IFERROR(VLOOKUP($A215,'Import élèves'!$B:$L,9,0),"")</f>
        <v>0</v>
      </c>
      <c r="I215" s="17">
        <f>IFERROR(VLOOKUP($A215,'Import élèves'!$B:$L,10,0),"")</f>
        <v>0</v>
      </c>
      <c r="J215" s="17">
        <f>IFERROR(VLOOKUP($A215,'Import élèves'!$B:$L,11,0),"")</f>
        <v>0</v>
      </c>
      <c r="K215" s="218"/>
    </row>
    <row r="216" spans="1:11" ht="15" customHeight="1" x14ac:dyDescent="0.25">
      <c r="A216" s="3">
        <v>215</v>
      </c>
      <c r="B216" s="3">
        <f>COUNTIF($K$2:K216,"x")</f>
        <v>0</v>
      </c>
      <c r="C216" s="3">
        <f>VLOOKUP($A216,'Import élèves'!$B:$L,2,0)</f>
        <v>215</v>
      </c>
      <c r="E216" s="17">
        <f>IFERROR(VLOOKUP($A216,'Import élèves'!$B:$L,4,0),"")</f>
        <v>0</v>
      </c>
      <c r="F216" s="17">
        <f>IFERROR(VLOOKUP($A216,'Import élèves'!$B:$L,5,0),"")</f>
        <v>0</v>
      </c>
      <c r="G216" s="17">
        <f>IFERROR(VLOOKUP($A216,'Import élèves'!$B:$L,7,0),"")</f>
        <v>0</v>
      </c>
      <c r="H216" s="17">
        <f>IFERROR(VLOOKUP($A216,'Import élèves'!$B:$L,9,0),"")</f>
        <v>0</v>
      </c>
      <c r="I216" s="17">
        <f>IFERROR(VLOOKUP($A216,'Import élèves'!$B:$L,10,0),"")</f>
        <v>0</v>
      </c>
      <c r="J216" s="17">
        <f>IFERROR(VLOOKUP($A216,'Import élèves'!$B:$L,11,0),"")</f>
        <v>0</v>
      </c>
      <c r="K216" s="218"/>
    </row>
    <row r="217" spans="1:11" ht="15" customHeight="1" x14ac:dyDescent="0.25">
      <c r="A217" s="3">
        <v>216</v>
      </c>
      <c r="B217" s="3">
        <f>COUNTIF($K$2:K217,"x")</f>
        <v>0</v>
      </c>
      <c r="C217" s="3">
        <f>VLOOKUP($A217,'Import élèves'!$B:$L,2,0)</f>
        <v>216</v>
      </c>
      <c r="E217" s="17">
        <f>IFERROR(VLOOKUP($A217,'Import élèves'!$B:$L,4,0),"")</f>
        <v>0</v>
      </c>
      <c r="F217" s="17">
        <f>IFERROR(VLOOKUP($A217,'Import élèves'!$B:$L,5,0),"")</f>
        <v>0</v>
      </c>
      <c r="G217" s="17">
        <f>IFERROR(VLOOKUP($A217,'Import élèves'!$B:$L,7,0),"")</f>
        <v>0</v>
      </c>
      <c r="H217" s="17">
        <f>IFERROR(VLOOKUP($A217,'Import élèves'!$B:$L,9,0),"")</f>
        <v>0</v>
      </c>
      <c r="I217" s="17">
        <f>IFERROR(VLOOKUP($A217,'Import élèves'!$B:$L,10,0),"")</f>
        <v>0</v>
      </c>
      <c r="J217" s="17">
        <f>IFERROR(VLOOKUP($A217,'Import élèves'!$B:$L,11,0),"")</f>
        <v>0</v>
      </c>
      <c r="K217" s="218"/>
    </row>
    <row r="218" spans="1:11" ht="15" customHeight="1" x14ac:dyDescent="0.25">
      <c r="A218" s="3">
        <v>217</v>
      </c>
      <c r="B218" s="3">
        <f>COUNTIF($K$2:K218,"x")</f>
        <v>0</v>
      </c>
      <c r="C218" s="3">
        <f>VLOOKUP($A218,'Import élèves'!$B:$L,2,0)</f>
        <v>217</v>
      </c>
      <c r="E218" s="17">
        <f>IFERROR(VLOOKUP($A218,'Import élèves'!$B:$L,4,0),"")</f>
        <v>0</v>
      </c>
      <c r="F218" s="17">
        <f>IFERROR(VLOOKUP($A218,'Import élèves'!$B:$L,5,0),"")</f>
        <v>0</v>
      </c>
      <c r="G218" s="17">
        <f>IFERROR(VLOOKUP($A218,'Import élèves'!$B:$L,7,0),"")</f>
        <v>0</v>
      </c>
      <c r="H218" s="17">
        <f>IFERROR(VLOOKUP($A218,'Import élèves'!$B:$L,9,0),"")</f>
        <v>0</v>
      </c>
      <c r="I218" s="17">
        <f>IFERROR(VLOOKUP($A218,'Import élèves'!$B:$L,10,0),"")</f>
        <v>0</v>
      </c>
      <c r="J218" s="17">
        <f>IFERROR(VLOOKUP($A218,'Import élèves'!$B:$L,11,0),"")</f>
        <v>0</v>
      </c>
      <c r="K218" s="218"/>
    </row>
    <row r="219" spans="1:11" ht="15" customHeight="1" x14ac:dyDescent="0.25">
      <c r="A219" s="3">
        <v>218</v>
      </c>
      <c r="B219" s="3">
        <f>COUNTIF($K$2:K219,"x")</f>
        <v>0</v>
      </c>
      <c r="C219" s="3">
        <f>VLOOKUP($A219,'Import élèves'!$B:$L,2,0)</f>
        <v>218</v>
      </c>
      <c r="E219" s="17">
        <f>IFERROR(VLOOKUP($A219,'Import élèves'!$B:$L,4,0),"")</f>
        <v>0</v>
      </c>
      <c r="F219" s="17">
        <f>IFERROR(VLOOKUP($A219,'Import élèves'!$B:$L,5,0),"")</f>
        <v>0</v>
      </c>
      <c r="G219" s="17">
        <f>IFERROR(VLOOKUP($A219,'Import élèves'!$B:$L,7,0),"")</f>
        <v>0</v>
      </c>
      <c r="H219" s="17">
        <f>IFERROR(VLOOKUP($A219,'Import élèves'!$B:$L,9,0),"")</f>
        <v>0</v>
      </c>
      <c r="I219" s="17">
        <f>IFERROR(VLOOKUP($A219,'Import élèves'!$B:$L,10,0),"")</f>
        <v>0</v>
      </c>
      <c r="J219" s="17">
        <f>IFERROR(VLOOKUP($A219,'Import élèves'!$B:$L,11,0),"")</f>
        <v>0</v>
      </c>
      <c r="K219" s="218"/>
    </row>
    <row r="220" spans="1:11" ht="15" customHeight="1" x14ac:dyDescent="0.25">
      <c r="A220" s="3">
        <v>219</v>
      </c>
      <c r="B220" s="3">
        <f>COUNTIF($K$2:K220,"x")</f>
        <v>0</v>
      </c>
      <c r="C220" s="3">
        <f>VLOOKUP($A220,'Import élèves'!$B:$L,2,0)</f>
        <v>219</v>
      </c>
      <c r="E220" s="17">
        <f>IFERROR(VLOOKUP($A220,'Import élèves'!$B:$L,4,0),"")</f>
        <v>0</v>
      </c>
      <c r="F220" s="17">
        <f>IFERROR(VLOOKUP($A220,'Import élèves'!$B:$L,5,0),"")</f>
        <v>0</v>
      </c>
      <c r="G220" s="17">
        <f>IFERROR(VLOOKUP($A220,'Import élèves'!$B:$L,7,0),"")</f>
        <v>0</v>
      </c>
      <c r="H220" s="17">
        <f>IFERROR(VLOOKUP($A220,'Import élèves'!$B:$L,9,0),"")</f>
        <v>0</v>
      </c>
      <c r="I220" s="17">
        <f>IFERROR(VLOOKUP($A220,'Import élèves'!$B:$L,10,0),"")</f>
        <v>0</v>
      </c>
      <c r="J220" s="17">
        <f>IFERROR(VLOOKUP($A220,'Import élèves'!$B:$L,11,0),"")</f>
        <v>0</v>
      </c>
      <c r="K220" s="218"/>
    </row>
    <row r="221" spans="1:11" ht="15" customHeight="1" x14ac:dyDescent="0.25">
      <c r="A221" s="3">
        <v>220</v>
      </c>
      <c r="B221" s="3">
        <f>COUNTIF($K$2:K221,"x")</f>
        <v>0</v>
      </c>
      <c r="C221" s="3">
        <f>VLOOKUP($A221,'Import élèves'!$B:$L,2,0)</f>
        <v>220</v>
      </c>
      <c r="E221" s="17">
        <f>IFERROR(VLOOKUP($A221,'Import élèves'!$B:$L,4,0),"")</f>
        <v>0</v>
      </c>
      <c r="F221" s="17">
        <f>IFERROR(VLOOKUP($A221,'Import élèves'!$B:$L,5,0),"")</f>
        <v>0</v>
      </c>
      <c r="G221" s="17">
        <f>IFERROR(VLOOKUP($A221,'Import élèves'!$B:$L,7,0),"")</f>
        <v>0</v>
      </c>
      <c r="H221" s="17">
        <f>IFERROR(VLOOKUP($A221,'Import élèves'!$B:$L,9,0),"")</f>
        <v>0</v>
      </c>
      <c r="I221" s="17">
        <f>IFERROR(VLOOKUP($A221,'Import élèves'!$B:$L,10,0),"")</f>
        <v>0</v>
      </c>
      <c r="J221" s="17">
        <f>IFERROR(VLOOKUP($A221,'Import élèves'!$B:$L,11,0),"")</f>
        <v>0</v>
      </c>
      <c r="K221" s="218"/>
    </row>
    <row r="222" spans="1:11" ht="15" customHeight="1" x14ac:dyDescent="0.25">
      <c r="A222" s="3">
        <v>221</v>
      </c>
      <c r="B222" s="3">
        <f>COUNTIF($K$2:K222,"x")</f>
        <v>0</v>
      </c>
      <c r="C222" s="3">
        <f>VLOOKUP($A222,'Import élèves'!$B:$L,2,0)</f>
        <v>221</v>
      </c>
      <c r="E222" s="17">
        <f>IFERROR(VLOOKUP($A222,'Import élèves'!$B:$L,4,0),"")</f>
        <v>0</v>
      </c>
      <c r="F222" s="17">
        <f>IFERROR(VLOOKUP($A222,'Import élèves'!$B:$L,5,0),"")</f>
        <v>0</v>
      </c>
      <c r="G222" s="17">
        <f>IFERROR(VLOOKUP($A222,'Import élèves'!$B:$L,7,0),"")</f>
        <v>0</v>
      </c>
      <c r="H222" s="17">
        <f>IFERROR(VLOOKUP($A222,'Import élèves'!$B:$L,9,0),"")</f>
        <v>0</v>
      </c>
      <c r="I222" s="17">
        <f>IFERROR(VLOOKUP($A222,'Import élèves'!$B:$L,10,0),"")</f>
        <v>0</v>
      </c>
      <c r="J222" s="17">
        <f>IFERROR(VLOOKUP($A222,'Import élèves'!$B:$L,11,0),"")</f>
        <v>0</v>
      </c>
      <c r="K222" s="218"/>
    </row>
    <row r="223" spans="1:11" ht="15" customHeight="1" x14ac:dyDescent="0.25">
      <c r="A223" s="3">
        <v>222</v>
      </c>
      <c r="B223" s="3">
        <f>COUNTIF($K$2:K223,"x")</f>
        <v>0</v>
      </c>
      <c r="C223" s="3">
        <f>VLOOKUP($A223,'Import élèves'!$B:$L,2,0)</f>
        <v>222</v>
      </c>
      <c r="E223" s="17">
        <f>IFERROR(VLOOKUP($A223,'Import élèves'!$B:$L,4,0),"")</f>
        <v>0</v>
      </c>
      <c r="F223" s="17">
        <f>IFERROR(VLOOKUP($A223,'Import élèves'!$B:$L,5,0),"")</f>
        <v>0</v>
      </c>
      <c r="G223" s="17">
        <f>IFERROR(VLOOKUP($A223,'Import élèves'!$B:$L,7,0),"")</f>
        <v>0</v>
      </c>
      <c r="H223" s="17">
        <f>IFERROR(VLOOKUP($A223,'Import élèves'!$B:$L,9,0),"")</f>
        <v>0</v>
      </c>
      <c r="I223" s="17">
        <f>IFERROR(VLOOKUP($A223,'Import élèves'!$B:$L,10,0),"")</f>
        <v>0</v>
      </c>
      <c r="J223" s="17">
        <f>IFERROR(VLOOKUP($A223,'Import élèves'!$B:$L,11,0),"")</f>
        <v>0</v>
      </c>
      <c r="K223" s="218"/>
    </row>
    <row r="224" spans="1:11" ht="15" customHeight="1" x14ac:dyDescent="0.25">
      <c r="A224" s="3">
        <v>223</v>
      </c>
      <c r="B224" s="3">
        <f>COUNTIF($K$2:K224,"x")</f>
        <v>0</v>
      </c>
      <c r="C224" s="3">
        <f>VLOOKUP($A224,'Import élèves'!$B:$L,2,0)</f>
        <v>223</v>
      </c>
      <c r="E224" s="17">
        <f>IFERROR(VLOOKUP($A224,'Import élèves'!$B:$L,4,0),"")</f>
        <v>0</v>
      </c>
      <c r="F224" s="17">
        <f>IFERROR(VLOOKUP($A224,'Import élèves'!$B:$L,5,0),"")</f>
        <v>0</v>
      </c>
      <c r="G224" s="17">
        <f>IFERROR(VLOOKUP($A224,'Import élèves'!$B:$L,7,0),"")</f>
        <v>0</v>
      </c>
      <c r="H224" s="17">
        <f>IFERROR(VLOOKUP($A224,'Import élèves'!$B:$L,9,0),"")</f>
        <v>0</v>
      </c>
      <c r="I224" s="17">
        <f>IFERROR(VLOOKUP($A224,'Import élèves'!$B:$L,10,0),"")</f>
        <v>0</v>
      </c>
      <c r="J224" s="17">
        <f>IFERROR(VLOOKUP($A224,'Import élèves'!$B:$L,11,0),"")</f>
        <v>0</v>
      </c>
      <c r="K224" s="218"/>
    </row>
    <row r="225" spans="1:11" ht="15" customHeight="1" x14ac:dyDescent="0.25">
      <c r="A225" s="3">
        <v>224</v>
      </c>
      <c r="B225" s="3">
        <f>COUNTIF($K$2:K225,"x")</f>
        <v>0</v>
      </c>
      <c r="C225" s="3">
        <f>VLOOKUP($A225,'Import élèves'!$B:$L,2,0)</f>
        <v>224</v>
      </c>
      <c r="E225" s="17">
        <f>IFERROR(VLOOKUP($A225,'Import élèves'!$B:$L,4,0),"")</f>
        <v>0</v>
      </c>
      <c r="F225" s="17">
        <f>IFERROR(VLOOKUP($A225,'Import élèves'!$B:$L,5,0),"")</f>
        <v>0</v>
      </c>
      <c r="G225" s="17">
        <f>IFERROR(VLOOKUP($A225,'Import élèves'!$B:$L,7,0),"")</f>
        <v>0</v>
      </c>
      <c r="H225" s="17">
        <f>IFERROR(VLOOKUP($A225,'Import élèves'!$B:$L,9,0),"")</f>
        <v>0</v>
      </c>
      <c r="I225" s="17">
        <f>IFERROR(VLOOKUP($A225,'Import élèves'!$B:$L,10,0),"")</f>
        <v>0</v>
      </c>
      <c r="J225" s="17">
        <f>IFERROR(VLOOKUP($A225,'Import élèves'!$B:$L,11,0),"")</f>
        <v>0</v>
      </c>
      <c r="K225" s="218"/>
    </row>
    <row r="226" spans="1:11" ht="15" customHeight="1" x14ac:dyDescent="0.25">
      <c r="A226" s="3">
        <v>225</v>
      </c>
      <c r="B226" s="3">
        <f>COUNTIF($K$2:K226,"x")</f>
        <v>0</v>
      </c>
      <c r="C226" s="3">
        <f>VLOOKUP($A226,'Import élèves'!$B:$L,2,0)</f>
        <v>225</v>
      </c>
      <c r="E226" s="17">
        <f>IFERROR(VLOOKUP($A226,'Import élèves'!$B:$L,4,0),"")</f>
        <v>0</v>
      </c>
      <c r="F226" s="17">
        <f>IFERROR(VLOOKUP($A226,'Import élèves'!$B:$L,5,0),"")</f>
        <v>0</v>
      </c>
      <c r="G226" s="17">
        <f>IFERROR(VLOOKUP($A226,'Import élèves'!$B:$L,7,0),"")</f>
        <v>0</v>
      </c>
      <c r="H226" s="17">
        <f>IFERROR(VLOOKUP($A226,'Import élèves'!$B:$L,9,0),"")</f>
        <v>0</v>
      </c>
      <c r="I226" s="17">
        <f>IFERROR(VLOOKUP($A226,'Import élèves'!$B:$L,10,0),"")</f>
        <v>0</v>
      </c>
      <c r="J226" s="17">
        <f>IFERROR(VLOOKUP($A226,'Import élèves'!$B:$L,11,0),"")</f>
        <v>0</v>
      </c>
      <c r="K226" s="218"/>
    </row>
    <row r="227" spans="1:11" ht="15" customHeight="1" x14ac:dyDescent="0.25">
      <c r="A227" s="3">
        <v>226</v>
      </c>
      <c r="B227" s="3">
        <f>COUNTIF($K$2:K227,"x")</f>
        <v>0</v>
      </c>
      <c r="C227" s="3">
        <f>VLOOKUP($A227,'Import élèves'!$B:$L,2,0)</f>
        <v>226</v>
      </c>
      <c r="E227" s="17">
        <f>IFERROR(VLOOKUP($A227,'Import élèves'!$B:$L,4,0),"")</f>
        <v>0</v>
      </c>
      <c r="F227" s="17">
        <f>IFERROR(VLOOKUP($A227,'Import élèves'!$B:$L,5,0),"")</f>
        <v>0</v>
      </c>
      <c r="G227" s="17">
        <f>IFERROR(VLOOKUP($A227,'Import élèves'!$B:$L,7,0),"")</f>
        <v>0</v>
      </c>
      <c r="H227" s="17">
        <f>IFERROR(VLOOKUP($A227,'Import élèves'!$B:$L,9,0),"")</f>
        <v>0</v>
      </c>
      <c r="I227" s="17">
        <f>IFERROR(VLOOKUP($A227,'Import élèves'!$B:$L,10,0),"")</f>
        <v>0</v>
      </c>
      <c r="J227" s="17">
        <f>IFERROR(VLOOKUP($A227,'Import élèves'!$B:$L,11,0),"")</f>
        <v>0</v>
      </c>
      <c r="K227" s="218"/>
    </row>
    <row r="228" spans="1:11" ht="15" customHeight="1" x14ac:dyDescent="0.25">
      <c r="A228" s="3">
        <v>227</v>
      </c>
      <c r="B228" s="3">
        <f>COUNTIF($K$2:K228,"x")</f>
        <v>0</v>
      </c>
      <c r="C228" s="3">
        <f>VLOOKUP($A228,'Import élèves'!$B:$L,2,0)</f>
        <v>227</v>
      </c>
      <c r="E228" s="17">
        <f>IFERROR(VLOOKUP($A228,'Import élèves'!$B:$L,4,0),"")</f>
        <v>0</v>
      </c>
      <c r="F228" s="17">
        <f>IFERROR(VLOOKUP($A228,'Import élèves'!$B:$L,5,0),"")</f>
        <v>0</v>
      </c>
      <c r="G228" s="17">
        <f>IFERROR(VLOOKUP($A228,'Import élèves'!$B:$L,7,0),"")</f>
        <v>0</v>
      </c>
      <c r="H228" s="17">
        <f>IFERROR(VLOOKUP($A228,'Import élèves'!$B:$L,9,0),"")</f>
        <v>0</v>
      </c>
      <c r="I228" s="17">
        <f>IFERROR(VLOOKUP($A228,'Import élèves'!$B:$L,10,0),"")</f>
        <v>0</v>
      </c>
      <c r="J228" s="17">
        <f>IFERROR(VLOOKUP($A228,'Import élèves'!$B:$L,11,0),"")</f>
        <v>0</v>
      </c>
      <c r="K228" s="218"/>
    </row>
    <row r="229" spans="1:11" ht="15" customHeight="1" x14ac:dyDescent="0.25">
      <c r="A229" s="3">
        <v>228</v>
      </c>
      <c r="B229" s="3">
        <f>COUNTIF($K$2:K229,"x")</f>
        <v>0</v>
      </c>
      <c r="C229" s="3">
        <f>VLOOKUP($A229,'Import élèves'!$B:$L,2,0)</f>
        <v>228</v>
      </c>
      <c r="E229" s="17">
        <f>IFERROR(VLOOKUP($A229,'Import élèves'!$B:$L,4,0),"")</f>
        <v>0</v>
      </c>
      <c r="F229" s="17">
        <f>IFERROR(VLOOKUP($A229,'Import élèves'!$B:$L,5,0),"")</f>
        <v>0</v>
      </c>
      <c r="G229" s="17">
        <f>IFERROR(VLOOKUP($A229,'Import élèves'!$B:$L,7,0),"")</f>
        <v>0</v>
      </c>
      <c r="H229" s="17">
        <f>IFERROR(VLOOKUP($A229,'Import élèves'!$B:$L,9,0),"")</f>
        <v>0</v>
      </c>
      <c r="I229" s="17">
        <f>IFERROR(VLOOKUP($A229,'Import élèves'!$B:$L,10,0),"")</f>
        <v>0</v>
      </c>
      <c r="J229" s="17">
        <f>IFERROR(VLOOKUP($A229,'Import élèves'!$B:$L,11,0),"")</f>
        <v>0</v>
      </c>
      <c r="K229" s="218"/>
    </row>
    <row r="230" spans="1:11" ht="15" customHeight="1" x14ac:dyDescent="0.25">
      <c r="A230" s="3">
        <v>229</v>
      </c>
      <c r="B230" s="3">
        <f>COUNTIF($K$2:K230,"x")</f>
        <v>0</v>
      </c>
      <c r="C230" s="3">
        <f>VLOOKUP($A230,'Import élèves'!$B:$L,2,0)</f>
        <v>229</v>
      </c>
      <c r="E230" s="17">
        <f>IFERROR(VLOOKUP($A230,'Import élèves'!$B:$L,4,0),"")</f>
        <v>0</v>
      </c>
      <c r="F230" s="17">
        <f>IFERROR(VLOOKUP($A230,'Import élèves'!$B:$L,5,0),"")</f>
        <v>0</v>
      </c>
      <c r="G230" s="17">
        <f>IFERROR(VLOOKUP($A230,'Import élèves'!$B:$L,7,0),"")</f>
        <v>0</v>
      </c>
      <c r="H230" s="17">
        <f>IFERROR(VLOOKUP($A230,'Import élèves'!$B:$L,9,0),"")</f>
        <v>0</v>
      </c>
      <c r="I230" s="17">
        <f>IFERROR(VLOOKUP($A230,'Import élèves'!$B:$L,10,0),"")</f>
        <v>0</v>
      </c>
      <c r="J230" s="17">
        <f>IFERROR(VLOOKUP($A230,'Import élèves'!$B:$L,11,0),"")</f>
        <v>0</v>
      </c>
      <c r="K230" s="218"/>
    </row>
    <row r="231" spans="1:11" ht="15" customHeight="1" x14ac:dyDescent="0.25">
      <c r="A231" s="3">
        <v>230</v>
      </c>
      <c r="B231" s="3">
        <f>COUNTIF($K$2:K231,"x")</f>
        <v>0</v>
      </c>
      <c r="C231" s="3">
        <f>VLOOKUP($A231,'Import élèves'!$B:$L,2,0)</f>
        <v>230</v>
      </c>
      <c r="E231" s="17">
        <f>IFERROR(VLOOKUP($A231,'Import élèves'!$B:$L,4,0),"")</f>
        <v>0</v>
      </c>
      <c r="F231" s="17">
        <f>IFERROR(VLOOKUP($A231,'Import élèves'!$B:$L,5,0),"")</f>
        <v>0</v>
      </c>
      <c r="G231" s="17">
        <f>IFERROR(VLOOKUP($A231,'Import élèves'!$B:$L,7,0),"")</f>
        <v>0</v>
      </c>
      <c r="H231" s="17">
        <f>IFERROR(VLOOKUP($A231,'Import élèves'!$B:$L,9,0),"")</f>
        <v>0</v>
      </c>
      <c r="I231" s="17">
        <f>IFERROR(VLOOKUP($A231,'Import élèves'!$B:$L,10,0),"")</f>
        <v>0</v>
      </c>
      <c r="J231" s="17">
        <f>IFERROR(VLOOKUP($A231,'Import élèves'!$B:$L,11,0),"")</f>
        <v>0</v>
      </c>
      <c r="K231" s="218"/>
    </row>
    <row r="232" spans="1:11" ht="15" customHeight="1" x14ac:dyDescent="0.25">
      <c r="A232" s="3">
        <v>231</v>
      </c>
      <c r="B232" s="3">
        <f>COUNTIF($K$2:K232,"x")</f>
        <v>0</v>
      </c>
      <c r="C232" s="3">
        <f>VLOOKUP($A232,'Import élèves'!$B:$L,2,0)</f>
        <v>231</v>
      </c>
      <c r="E232" s="17">
        <f>IFERROR(VLOOKUP($A232,'Import élèves'!$B:$L,4,0),"")</f>
        <v>0</v>
      </c>
      <c r="F232" s="17">
        <f>IFERROR(VLOOKUP($A232,'Import élèves'!$B:$L,5,0),"")</f>
        <v>0</v>
      </c>
      <c r="G232" s="17">
        <f>IFERROR(VLOOKUP($A232,'Import élèves'!$B:$L,7,0),"")</f>
        <v>0</v>
      </c>
      <c r="H232" s="17">
        <f>IFERROR(VLOOKUP($A232,'Import élèves'!$B:$L,9,0),"")</f>
        <v>0</v>
      </c>
      <c r="I232" s="17">
        <f>IFERROR(VLOOKUP($A232,'Import élèves'!$B:$L,10,0),"")</f>
        <v>0</v>
      </c>
      <c r="J232" s="17">
        <f>IFERROR(VLOOKUP($A232,'Import élèves'!$B:$L,11,0),"")</f>
        <v>0</v>
      </c>
      <c r="K232" s="218"/>
    </row>
    <row r="233" spans="1:11" ht="15" customHeight="1" x14ac:dyDescent="0.25">
      <c r="A233" s="3">
        <v>232</v>
      </c>
      <c r="B233" s="3">
        <f>COUNTIF($K$2:K233,"x")</f>
        <v>0</v>
      </c>
      <c r="C233" s="3">
        <f>VLOOKUP($A233,'Import élèves'!$B:$L,2,0)</f>
        <v>232</v>
      </c>
      <c r="E233" s="17">
        <f>IFERROR(VLOOKUP($A233,'Import élèves'!$B:$L,4,0),"")</f>
        <v>0</v>
      </c>
      <c r="F233" s="17">
        <f>IFERROR(VLOOKUP($A233,'Import élèves'!$B:$L,5,0),"")</f>
        <v>0</v>
      </c>
      <c r="G233" s="17">
        <f>IFERROR(VLOOKUP($A233,'Import élèves'!$B:$L,7,0),"")</f>
        <v>0</v>
      </c>
      <c r="H233" s="17">
        <f>IFERROR(VLOOKUP($A233,'Import élèves'!$B:$L,9,0),"")</f>
        <v>0</v>
      </c>
      <c r="I233" s="17">
        <f>IFERROR(VLOOKUP($A233,'Import élèves'!$B:$L,10,0),"")</f>
        <v>0</v>
      </c>
      <c r="J233" s="17">
        <f>IFERROR(VLOOKUP($A233,'Import élèves'!$B:$L,11,0),"")</f>
        <v>0</v>
      </c>
      <c r="K233" s="218"/>
    </row>
    <row r="234" spans="1:11" ht="15" customHeight="1" x14ac:dyDescent="0.25">
      <c r="A234" s="3">
        <v>233</v>
      </c>
      <c r="B234" s="3">
        <f>COUNTIF($K$2:K234,"x")</f>
        <v>0</v>
      </c>
      <c r="C234" s="3">
        <f>VLOOKUP($A234,'Import élèves'!$B:$L,2,0)</f>
        <v>233</v>
      </c>
      <c r="E234" s="17">
        <f>IFERROR(VLOOKUP($A234,'Import élèves'!$B:$L,4,0),"")</f>
        <v>0</v>
      </c>
      <c r="F234" s="17">
        <f>IFERROR(VLOOKUP($A234,'Import élèves'!$B:$L,5,0),"")</f>
        <v>0</v>
      </c>
      <c r="G234" s="17">
        <f>IFERROR(VLOOKUP($A234,'Import élèves'!$B:$L,7,0),"")</f>
        <v>0</v>
      </c>
      <c r="H234" s="17">
        <f>IFERROR(VLOOKUP($A234,'Import élèves'!$B:$L,9,0),"")</f>
        <v>0</v>
      </c>
      <c r="I234" s="17">
        <f>IFERROR(VLOOKUP($A234,'Import élèves'!$B:$L,10,0),"")</f>
        <v>0</v>
      </c>
      <c r="J234" s="17">
        <f>IFERROR(VLOOKUP($A234,'Import élèves'!$B:$L,11,0),"")</f>
        <v>0</v>
      </c>
      <c r="K234" s="218"/>
    </row>
    <row r="235" spans="1:11" ht="15" customHeight="1" x14ac:dyDescent="0.25">
      <c r="A235" s="3">
        <v>234</v>
      </c>
      <c r="B235" s="3">
        <f>COUNTIF($K$2:K235,"x")</f>
        <v>0</v>
      </c>
      <c r="C235" s="3">
        <f>VLOOKUP($A235,'Import élèves'!$B:$L,2,0)</f>
        <v>234</v>
      </c>
      <c r="E235" s="17">
        <f>IFERROR(VLOOKUP($A235,'Import élèves'!$B:$L,4,0),"")</f>
        <v>0</v>
      </c>
      <c r="F235" s="17">
        <f>IFERROR(VLOOKUP($A235,'Import élèves'!$B:$L,5,0),"")</f>
        <v>0</v>
      </c>
      <c r="G235" s="17">
        <f>IFERROR(VLOOKUP($A235,'Import élèves'!$B:$L,7,0),"")</f>
        <v>0</v>
      </c>
      <c r="H235" s="17">
        <f>IFERROR(VLOOKUP($A235,'Import élèves'!$B:$L,9,0),"")</f>
        <v>0</v>
      </c>
      <c r="I235" s="17">
        <f>IFERROR(VLOOKUP($A235,'Import élèves'!$B:$L,10,0),"")</f>
        <v>0</v>
      </c>
      <c r="J235" s="17">
        <f>IFERROR(VLOOKUP($A235,'Import élèves'!$B:$L,11,0),"")</f>
        <v>0</v>
      </c>
      <c r="K235" s="218"/>
    </row>
    <row r="236" spans="1:11" ht="15" customHeight="1" x14ac:dyDescent="0.25">
      <c r="A236" s="3">
        <v>235</v>
      </c>
      <c r="B236" s="3">
        <f>COUNTIF($K$2:K236,"x")</f>
        <v>0</v>
      </c>
      <c r="C236" s="3">
        <f>VLOOKUP($A236,'Import élèves'!$B:$L,2,0)</f>
        <v>235</v>
      </c>
      <c r="E236" s="17">
        <f>IFERROR(VLOOKUP($A236,'Import élèves'!$B:$L,4,0),"")</f>
        <v>0</v>
      </c>
      <c r="F236" s="17">
        <f>IFERROR(VLOOKUP($A236,'Import élèves'!$B:$L,5,0),"")</f>
        <v>0</v>
      </c>
      <c r="G236" s="17">
        <f>IFERROR(VLOOKUP($A236,'Import élèves'!$B:$L,7,0),"")</f>
        <v>0</v>
      </c>
      <c r="H236" s="17">
        <f>IFERROR(VLOOKUP($A236,'Import élèves'!$B:$L,9,0),"")</f>
        <v>0</v>
      </c>
      <c r="I236" s="17">
        <f>IFERROR(VLOOKUP($A236,'Import élèves'!$B:$L,10,0),"")</f>
        <v>0</v>
      </c>
      <c r="J236" s="17">
        <f>IFERROR(VLOOKUP($A236,'Import élèves'!$B:$L,11,0),"")</f>
        <v>0</v>
      </c>
      <c r="K236" s="218"/>
    </row>
    <row r="237" spans="1:11" ht="15" customHeight="1" x14ac:dyDescent="0.25">
      <c r="A237" s="3">
        <v>236</v>
      </c>
      <c r="B237" s="3">
        <f>COUNTIF($K$2:K237,"x")</f>
        <v>0</v>
      </c>
      <c r="C237" s="3">
        <f>VLOOKUP($A237,'Import élèves'!$B:$L,2,0)</f>
        <v>236</v>
      </c>
      <c r="E237" s="17">
        <f>IFERROR(VLOOKUP($A237,'Import élèves'!$B:$L,4,0),"")</f>
        <v>0</v>
      </c>
      <c r="F237" s="17">
        <f>IFERROR(VLOOKUP($A237,'Import élèves'!$B:$L,5,0),"")</f>
        <v>0</v>
      </c>
      <c r="G237" s="17">
        <f>IFERROR(VLOOKUP($A237,'Import élèves'!$B:$L,7,0),"")</f>
        <v>0</v>
      </c>
      <c r="H237" s="17">
        <f>IFERROR(VLOOKUP($A237,'Import élèves'!$B:$L,9,0),"")</f>
        <v>0</v>
      </c>
      <c r="I237" s="17">
        <f>IFERROR(VLOOKUP($A237,'Import élèves'!$B:$L,10,0),"")</f>
        <v>0</v>
      </c>
      <c r="J237" s="17">
        <f>IFERROR(VLOOKUP($A237,'Import élèves'!$B:$L,11,0),"")</f>
        <v>0</v>
      </c>
      <c r="K237" s="218"/>
    </row>
    <row r="238" spans="1:11" ht="15" customHeight="1" x14ac:dyDescent="0.25">
      <c r="A238" s="3">
        <v>237</v>
      </c>
      <c r="B238" s="3">
        <f>COUNTIF($K$2:K238,"x")</f>
        <v>0</v>
      </c>
      <c r="C238" s="3">
        <f>VLOOKUP($A238,'Import élèves'!$B:$L,2,0)</f>
        <v>237</v>
      </c>
      <c r="E238" s="17">
        <f>IFERROR(VLOOKUP($A238,'Import élèves'!$B:$L,4,0),"")</f>
        <v>0</v>
      </c>
      <c r="F238" s="17">
        <f>IFERROR(VLOOKUP($A238,'Import élèves'!$B:$L,5,0),"")</f>
        <v>0</v>
      </c>
      <c r="G238" s="17">
        <f>IFERROR(VLOOKUP($A238,'Import élèves'!$B:$L,7,0),"")</f>
        <v>0</v>
      </c>
      <c r="H238" s="17">
        <f>IFERROR(VLOOKUP($A238,'Import élèves'!$B:$L,9,0),"")</f>
        <v>0</v>
      </c>
      <c r="I238" s="17">
        <f>IFERROR(VLOOKUP($A238,'Import élèves'!$B:$L,10,0),"")</f>
        <v>0</v>
      </c>
      <c r="J238" s="17">
        <f>IFERROR(VLOOKUP($A238,'Import élèves'!$B:$L,11,0),"")</f>
        <v>0</v>
      </c>
      <c r="K238" s="218"/>
    </row>
    <row r="239" spans="1:11" ht="15" customHeight="1" x14ac:dyDescent="0.25">
      <c r="A239" s="3">
        <v>238</v>
      </c>
      <c r="B239" s="3">
        <f>COUNTIF($K$2:K239,"x")</f>
        <v>0</v>
      </c>
      <c r="C239" s="3">
        <f>VLOOKUP($A239,'Import élèves'!$B:$L,2,0)</f>
        <v>238</v>
      </c>
      <c r="E239" s="17">
        <f>IFERROR(VLOOKUP($A239,'Import élèves'!$B:$L,4,0),"")</f>
        <v>0</v>
      </c>
      <c r="F239" s="17">
        <f>IFERROR(VLOOKUP($A239,'Import élèves'!$B:$L,5,0),"")</f>
        <v>0</v>
      </c>
      <c r="G239" s="17">
        <f>IFERROR(VLOOKUP($A239,'Import élèves'!$B:$L,7,0),"")</f>
        <v>0</v>
      </c>
      <c r="H239" s="17">
        <f>IFERROR(VLOOKUP($A239,'Import élèves'!$B:$L,9,0),"")</f>
        <v>0</v>
      </c>
      <c r="I239" s="17">
        <f>IFERROR(VLOOKUP($A239,'Import élèves'!$B:$L,10,0),"")</f>
        <v>0</v>
      </c>
      <c r="J239" s="17">
        <f>IFERROR(VLOOKUP($A239,'Import élèves'!$B:$L,11,0),"")</f>
        <v>0</v>
      </c>
      <c r="K239" s="218"/>
    </row>
    <row r="240" spans="1:11" ht="15" customHeight="1" x14ac:dyDescent="0.25">
      <c r="A240" s="3">
        <v>239</v>
      </c>
      <c r="B240" s="3">
        <f>COUNTIF($K$2:K240,"x")</f>
        <v>0</v>
      </c>
      <c r="C240" s="3">
        <f>VLOOKUP($A240,'Import élèves'!$B:$L,2,0)</f>
        <v>239</v>
      </c>
      <c r="E240" s="17">
        <f>IFERROR(VLOOKUP($A240,'Import élèves'!$B:$L,4,0),"")</f>
        <v>0</v>
      </c>
      <c r="F240" s="17">
        <f>IFERROR(VLOOKUP($A240,'Import élèves'!$B:$L,5,0),"")</f>
        <v>0</v>
      </c>
      <c r="G240" s="17">
        <f>IFERROR(VLOOKUP($A240,'Import élèves'!$B:$L,7,0),"")</f>
        <v>0</v>
      </c>
      <c r="H240" s="17">
        <f>IFERROR(VLOOKUP($A240,'Import élèves'!$B:$L,9,0),"")</f>
        <v>0</v>
      </c>
      <c r="I240" s="17">
        <f>IFERROR(VLOOKUP($A240,'Import élèves'!$B:$L,10,0),"")</f>
        <v>0</v>
      </c>
      <c r="J240" s="17">
        <f>IFERROR(VLOOKUP($A240,'Import élèves'!$B:$L,11,0),"")</f>
        <v>0</v>
      </c>
      <c r="K240" s="218"/>
    </row>
    <row r="241" spans="1:11" ht="15" customHeight="1" x14ac:dyDescent="0.25">
      <c r="A241" s="3">
        <v>240</v>
      </c>
      <c r="B241" s="3">
        <f>COUNTIF($K$2:K241,"x")</f>
        <v>0</v>
      </c>
      <c r="C241" s="3">
        <f>VLOOKUP($A241,'Import élèves'!$B:$L,2,0)</f>
        <v>240</v>
      </c>
      <c r="E241" s="17">
        <f>IFERROR(VLOOKUP($A241,'Import élèves'!$B:$L,4,0),"")</f>
        <v>0</v>
      </c>
      <c r="F241" s="17">
        <f>IFERROR(VLOOKUP($A241,'Import élèves'!$B:$L,5,0),"")</f>
        <v>0</v>
      </c>
      <c r="G241" s="17">
        <f>IFERROR(VLOOKUP($A241,'Import élèves'!$B:$L,7,0),"")</f>
        <v>0</v>
      </c>
      <c r="H241" s="17">
        <f>IFERROR(VLOOKUP($A241,'Import élèves'!$B:$L,9,0),"")</f>
        <v>0</v>
      </c>
      <c r="I241" s="17">
        <f>IFERROR(VLOOKUP($A241,'Import élèves'!$B:$L,10,0),"")</f>
        <v>0</v>
      </c>
      <c r="J241" s="17">
        <f>IFERROR(VLOOKUP($A241,'Import élèves'!$B:$L,11,0),"")</f>
        <v>0</v>
      </c>
      <c r="K241" s="218"/>
    </row>
    <row r="242" spans="1:11" ht="15" customHeight="1" x14ac:dyDescent="0.25">
      <c r="A242" s="3">
        <v>241</v>
      </c>
      <c r="B242" s="3">
        <f>COUNTIF($K$2:K242,"x")</f>
        <v>0</v>
      </c>
      <c r="C242" s="3">
        <f>VLOOKUP($A242,'Import élèves'!$B:$L,2,0)</f>
        <v>241</v>
      </c>
      <c r="E242" s="17">
        <f>IFERROR(VLOOKUP($A242,'Import élèves'!$B:$L,4,0),"")</f>
        <v>0</v>
      </c>
      <c r="F242" s="17">
        <f>IFERROR(VLOOKUP($A242,'Import élèves'!$B:$L,5,0),"")</f>
        <v>0</v>
      </c>
      <c r="G242" s="17">
        <f>IFERROR(VLOOKUP($A242,'Import élèves'!$B:$L,7,0),"")</f>
        <v>0</v>
      </c>
      <c r="H242" s="17">
        <f>IFERROR(VLOOKUP($A242,'Import élèves'!$B:$L,9,0),"")</f>
        <v>0</v>
      </c>
      <c r="I242" s="17">
        <f>IFERROR(VLOOKUP($A242,'Import élèves'!$B:$L,10,0),"")</f>
        <v>0</v>
      </c>
      <c r="J242" s="17">
        <f>IFERROR(VLOOKUP($A242,'Import élèves'!$B:$L,11,0),"")</f>
        <v>0</v>
      </c>
      <c r="K242" s="218"/>
    </row>
    <row r="243" spans="1:11" ht="15" customHeight="1" x14ac:dyDescent="0.25">
      <c r="A243" s="3">
        <v>242</v>
      </c>
      <c r="B243" s="3">
        <f>COUNTIF($K$2:K243,"x")</f>
        <v>0</v>
      </c>
      <c r="C243" s="3">
        <f>VLOOKUP($A243,'Import élèves'!$B:$L,2,0)</f>
        <v>242</v>
      </c>
      <c r="E243" s="17">
        <f>IFERROR(VLOOKUP($A243,'Import élèves'!$B:$L,4,0),"")</f>
        <v>0</v>
      </c>
      <c r="F243" s="17">
        <f>IFERROR(VLOOKUP($A243,'Import élèves'!$B:$L,5,0),"")</f>
        <v>0</v>
      </c>
      <c r="G243" s="17">
        <f>IFERROR(VLOOKUP($A243,'Import élèves'!$B:$L,7,0),"")</f>
        <v>0</v>
      </c>
      <c r="H243" s="17">
        <f>IFERROR(VLOOKUP($A243,'Import élèves'!$B:$L,9,0),"")</f>
        <v>0</v>
      </c>
      <c r="I243" s="17">
        <f>IFERROR(VLOOKUP($A243,'Import élèves'!$B:$L,10,0),"")</f>
        <v>0</v>
      </c>
      <c r="J243" s="17">
        <f>IFERROR(VLOOKUP($A243,'Import élèves'!$B:$L,11,0),"")</f>
        <v>0</v>
      </c>
      <c r="K243" s="218"/>
    </row>
    <row r="244" spans="1:11" ht="15" customHeight="1" x14ac:dyDescent="0.25">
      <c r="A244" s="3">
        <v>243</v>
      </c>
      <c r="B244" s="3">
        <f>COUNTIF($K$2:K244,"x")</f>
        <v>0</v>
      </c>
      <c r="C244" s="3">
        <f>VLOOKUP($A244,'Import élèves'!$B:$L,2,0)</f>
        <v>243</v>
      </c>
      <c r="E244" s="17">
        <f>IFERROR(VLOOKUP($A244,'Import élèves'!$B:$L,4,0),"")</f>
        <v>0</v>
      </c>
      <c r="F244" s="17">
        <f>IFERROR(VLOOKUP($A244,'Import élèves'!$B:$L,5,0),"")</f>
        <v>0</v>
      </c>
      <c r="G244" s="17">
        <f>IFERROR(VLOOKUP($A244,'Import élèves'!$B:$L,7,0),"")</f>
        <v>0</v>
      </c>
      <c r="H244" s="17">
        <f>IFERROR(VLOOKUP($A244,'Import élèves'!$B:$L,9,0),"")</f>
        <v>0</v>
      </c>
      <c r="I244" s="17">
        <f>IFERROR(VLOOKUP($A244,'Import élèves'!$B:$L,10,0),"")</f>
        <v>0</v>
      </c>
      <c r="J244" s="17">
        <f>IFERROR(VLOOKUP($A244,'Import élèves'!$B:$L,11,0),"")</f>
        <v>0</v>
      </c>
      <c r="K244" s="218"/>
    </row>
    <row r="245" spans="1:11" ht="15" customHeight="1" x14ac:dyDescent="0.25">
      <c r="A245" s="3">
        <v>244</v>
      </c>
      <c r="B245" s="3">
        <f>COUNTIF($K$2:K245,"x")</f>
        <v>0</v>
      </c>
      <c r="C245" s="3">
        <f>VLOOKUP($A245,'Import élèves'!$B:$L,2,0)</f>
        <v>244</v>
      </c>
      <c r="E245" s="17">
        <f>IFERROR(VLOOKUP($A245,'Import élèves'!$B:$L,4,0),"")</f>
        <v>0</v>
      </c>
      <c r="F245" s="17">
        <f>IFERROR(VLOOKUP($A245,'Import élèves'!$B:$L,5,0),"")</f>
        <v>0</v>
      </c>
      <c r="G245" s="17">
        <f>IFERROR(VLOOKUP($A245,'Import élèves'!$B:$L,7,0),"")</f>
        <v>0</v>
      </c>
      <c r="H245" s="17">
        <f>IFERROR(VLOOKUP($A245,'Import élèves'!$B:$L,9,0),"")</f>
        <v>0</v>
      </c>
      <c r="I245" s="17">
        <f>IFERROR(VLOOKUP($A245,'Import élèves'!$B:$L,10,0),"")</f>
        <v>0</v>
      </c>
      <c r="J245" s="17">
        <f>IFERROR(VLOOKUP($A245,'Import élèves'!$B:$L,11,0),"")</f>
        <v>0</v>
      </c>
      <c r="K245" s="218"/>
    </row>
    <row r="246" spans="1:11" ht="15" customHeight="1" x14ac:dyDescent="0.25">
      <c r="A246" s="3">
        <v>245</v>
      </c>
      <c r="B246" s="3">
        <f>COUNTIF($K$2:K246,"x")</f>
        <v>0</v>
      </c>
      <c r="C246" s="3">
        <f>VLOOKUP($A246,'Import élèves'!$B:$L,2,0)</f>
        <v>245</v>
      </c>
      <c r="E246" s="17">
        <f>IFERROR(VLOOKUP($A246,'Import élèves'!$B:$L,4,0),"")</f>
        <v>0</v>
      </c>
      <c r="F246" s="17">
        <f>IFERROR(VLOOKUP($A246,'Import élèves'!$B:$L,5,0),"")</f>
        <v>0</v>
      </c>
      <c r="G246" s="17">
        <f>IFERROR(VLOOKUP($A246,'Import élèves'!$B:$L,7,0),"")</f>
        <v>0</v>
      </c>
      <c r="H246" s="17">
        <f>IFERROR(VLOOKUP($A246,'Import élèves'!$B:$L,9,0),"")</f>
        <v>0</v>
      </c>
      <c r="I246" s="17">
        <f>IFERROR(VLOOKUP($A246,'Import élèves'!$B:$L,10,0),"")</f>
        <v>0</v>
      </c>
      <c r="J246" s="17">
        <f>IFERROR(VLOOKUP($A246,'Import élèves'!$B:$L,11,0),"")</f>
        <v>0</v>
      </c>
      <c r="K246" s="218"/>
    </row>
    <row r="247" spans="1:11" ht="15" customHeight="1" x14ac:dyDescent="0.25">
      <c r="A247" s="3">
        <v>246</v>
      </c>
      <c r="B247" s="3">
        <f>COUNTIF($K$2:K247,"x")</f>
        <v>0</v>
      </c>
      <c r="C247" s="3">
        <f>VLOOKUP($A247,'Import élèves'!$B:$L,2,0)</f>
        <v>246</v>
      </c>
      <c r="E247" s="17">
        <f>IFERROR(VLOOKUP($A247,'Import élèves'!$B:$L,4,0),"")</f>
        <v>0</v>
      </c>
      <c r="F247" s="17">
        <f>IFERROR(VLOOKUP($A247,'Import élèves'!$B:$L,5,0),"")</f>
        <v>0</v>
      </c>
      <c r="G247" s="17">
        <f>IFERROR(VLOOKUP($A247,'Import élèves'!$B:$L,7,0),"")</f>
        <v>0</v>
      </c>
      <c r="H247" s="17">
        <f>IFERROR(VLOOKUP($A247,'Import élèves'!$B:$L,9,0),"")</f>
        <v>0</v>
      </c>
      <c r="I247" s="17">
        <f>IFERROR(VLOOKUP($A247,'Import élèves'!$B:$L,10,0),"")</f>
        <v>0</v>
      </c>
      <c r="J247" s="17">
        <f>IFERROR(VLOOKUP($A247,'Import élèves'!$B:$L,11,0),"")</f>
        <v>0</v>
      </c>
      <c r="K247" s="218"/>
    </row>
    <row r="248" spans="1:11" ht="15" customHeight="1" x14ac:dyDescent="0.25">
      <c r="A248" s="3">
        <v>247</v>
      </c>
      <c r="B248" s="3">
        <f>COUNTIF($K$2:K248,"x")</f>
        <v>0</v>
      </c>
      <c r="C248" s="3">
        <f>VLOOKUP($A248,'Import élèves'!$B:$L,2,0)</f>
        <v>247</v>
      </c>
      <c r="E248" s="17">
        <f>IFERROR(VLOOKUP($A248,'Import élèves'!$B:$L,4,0),"")</f>
        <v>0</v>
      </c>
      <c r="F248" s="17">
        <f>IFERROR(VLOOKUP($A248,'Import élèves'!$B:$L,5,0),"")</f>
        <v>0</v>
      </c>
      <c r="G248" s="17">
        <f>IFERROR(VLOOKUP($A248,'Import élèves'!$B:$L,7,0),"")</f>
        <v>0</v>
      </c>
      <c r="H248" s="17">
        <f>IFERROR(VLOOKUP($A248,'Import élèves'!$B:$L,9,0),"")</f>
        <v>0</v>
      </c>
      <c r="I248" s="17">
        <f>IFERROR(VLOOKUP($A248,'Import élèves'!$B:$L,10,0),"")</f>
        <v>0</v>
      </c>
      <c r="J248" s="17">
        <f>IFERROR(VLOOKUP($A248,'Import élèves'!$B:$L,11,0),"")</f>
        <v>0</v>
      </c>
      <c r="K248" s="218"/>
    </row>
    <row r="249" spans="1:11" ht="15" customHeight="1" x14ac:dyDescent="0.25">
      <c r="A249" s="3">
        <v>248</v>
      </c>
      <c r="B249" s="3">
        <f>COUNTIF($K$2:K249,"x")</f>
        <v>0</v>
      </c>
      <c r="C249" s="3">
        <f>VLOOKUP($A249,'Import élèves'!$B:$L,2,0)</f>
        <v>248</v>
      </c>
      <c r="E249" s="17">
        <f>IFERROR(VLOOKUP($A249,'Import élèves'!$B:$L,4,0),"")</f>
        <v>0</v>
      </c>
      <c r="F249" s="17">
        <f>IFERROR(VLOOKUP($A249,'Import élèves'!$B:$L,5,0),"")</f>
        <v>0</v>
      </c>
      <c r="G249" s="17">
        <f>IFERROR(VLOOKUP($A249,'Import élèves'!$B:$L,7,0),"")</f>
        <v>0</v>
      </c>
      <c r="H249" s="17">
        <f>IFERROR(VLOOKUP($A249,'Import élèves'!$B:$L,9,0),"")</f>
        <v>0</v>
      </c>
      <c r="I249" s="17">
        <f>IFERROR(VLOOKUP($A249,'Import élèves'!$B:$L,10,0),"")</f>
        <v>0</v>
      </c>
      <c r="J249" s="17">
        <f>IFERROR(VLOOKUP($A249,'Import élèves'!$B:$L,11,0),"")</f>
        <v>0</v>
      </c>
      <c r="K249" s="218"/>
    </row>
    <row r="250" spans="1:11" ht="15" customHeight="1" x14ac:dyDescent="0.25">
      <c r="A250" s="3">
        <v>249</v>
      </c>
      <c r="B250" s="3">
        <f>COUNTIF($K$2:K250,"x")</f>
        <v>0</v>
      </c>
      <c r="C250" s="3">
        <f>VLOOKUP($A250,'Import élèves'!$B:$L,2,0)</f>
        <v>249</v>
      </c>
      <c r="E250" s="17">
        <f>IFERROR(VLOOKUP($A250,'Import élèves'!$B:$L,4,0),"")</f>
        <v>0</v>
      </c>
      <c r="F250" s="17">
        <f>IFERROR(VLOOKUP($A250,'Import élèves'!$B:$L,5,0),"")</f>
        <v>0</v>
      </c>
      <c r="G250" s="17">
        <f>IFERROR(VLOOKUP($A250,'Import élèves'!$B:$L,7,0),"")</f>
        <v>0</v>
      </c>
      <c r="H250" s="17">
        <f>IFERROR(VLOOKUP($A250,'Import élèves'!$B:$L,9,0),"")</f>
        <v>0</v>
      </c>
      <c r="I250" s="17">
        <f>IFERROR(VLOOKUP($A250,'Import élèves'!$B:$L,10,0),"")</f>
        <v>0</v>
      </c>
      <c r="J250" s="17">
        <f>IFERROR(VLOOKUP($A250,'Import élèves'!$B:$L,11,0),"")</f>
        <v>0</v>
      </c>
      <c r="K250" s="218"/>
    </row>
    <row r="251" spans="1:11" ht="15" customHeight="1" x14ac:dyDescent="0.25">
      <c r="A251" s="3">
        <v>250</v>
      </c>
      <c r="B251" s="3">
        <f>COUNTIF($K$2:K251,"x")</f>
        <v>0</v>
      </c>
      <c r="C251" s="3">
        <f>VLOOKUP($A251,'Import élèves'!$B:$L,2,0)</f>
        <v>250</v>
      </c>
      <c r="E251" s="17">
        <f>IFERROR(VLOOKUP($A251,'Import élèves'!$B:$L,4,0),"")</f>
        <v>0</v>
      </c>
      <c r="F251" s="17">
        <f>IFERROR(VLOOKUP($A251,'Import élèves'!$B:$L,5,0),"")</f>
        <v>0</v>
      </c>
      <c r="G251" s="17">
        <f>IFERROR(VLOOKUP($A251,'Import élèves'!$B:$L,7,0),"")</f>
        <v>0</v>
      </c>
      <c r="H251" s="17">
        <f>IFERROR(VLOOKUP($A251,'Import élèves'!$B:$L,9,0),"")</f>
        <v>0</v>
      </c>
      <c r="I251" s="17">
        <f>IFERROR(VLOOKUP($A251,'Import élèves'!$B:$L,10,0),"")</f>
        <v>0</v>
      </c>
      <c r="J251" s="17">
        <f>IFERROR(VLOOKUP($A251,'Import élèves'!$B:$L,11,0),"")</f>
        <v>0</v>
      </c>
      <c r="K251" s="218"/>
    </row>
    <row r="252" spans="1:11" ht="15" customHeight="1" x14ac:dyDescent="0.25">
      <c r="A252" s="3">
        <v>251</v>
      </c>
      <c r="B252" s="3">
        <f>COUNTIF($K$2:K252,"x")</f>
        <v>0</v>
      </c>
      <c r="C252" s="3">
        <f>VLOOKUP($A252,'Import élèves'!$B:$L,2,0)</f>
        <v>251</v>
      </c>
      <c r="E252" s="17">
        <f>IFERROR(VLOOKUP($A252,'Import élèves'!$B:$L,4,0),"")</f>
        <v>0</v>
      </c>
      <c r="F252" s="17">
        <f>IFERROR(VLOOKUP($A252,'Import élèves'!$B:$L,5,0),"")</f>
        <v>0</v>
      </c>
      <c r="G252" s="17">
        <f>IFERROR(VLOOKUP($A252,'Import élèves'!$B:$L,7,0),"")</f>
        <v>0</v>
      </c>
      <c r="H252" s="17">
        <f>IFERROR(VLOOKUP($A252,'Import élèves'!$B:$L,9,0),"")</f>
        <v>0</v>
      </c>
      <c r="I252" s="17">
        <f>IFERROR(VLOOKUP($A252,'Import élèves'!$B:$L,10,0),"")</f>
        <v>0</v>
      </c>
      <c r="J252" s="17">
        <f>IFERROR(VLOOKUP($A252,'Import élèves'!$B:$L,11,0),"")</f>
        <v>0</v>
      </c>
      <c r="K252" s="218"/>
    </row>
    <row r="253" spans="1:11" ht="15" customHeight="1" x14ac:dyDescent="0.25">
      <c r="A253" s="3">
        <v>252</v>
      </c>
      <c r="B253" s="3">
        <f>COUNTIF($K$2:K253,"x")</f>
        <v>0</v>
      </c>
      <c r="C253" s="3">
        <f>VLOOKUP($A253,'Import élèves'!$B:$L,2,0)</f>
        <v>252</v>
      </c>
      <c r="E253" s="17">
        <f>IFERROR(VLOOKUP($A253,'Import élèves'!$B:$L,4,0),"")</f>
        <v>0</v>
      </c>
      <c r="F253" s="17">
        <f>IFERROR(VLOOKUP($A253,'Import élèves'!$B:$L,5,0),"")</f>
        <v>0</v>
      </c>
      <c r="G253" s="17">
        <f>IFERROR(VLOOKUP($A253,'Import élèves'!$B:$L,7,0),"")</f>
        <v>0</v>
      </c>
      <c r="H253" s="17">
        <f>IFERROR(VLOOKUP($A253,'Import élèves'!$B:$L,9,0),"")</f>
        <v>0</v>
      </c>
      <c r="I253" s="17">
        <f>IFERROR(VLOOKUP($A253,'Import élèves'!$B:$L,10,0),"")</f>
        <v>0</v>
      </c>
      <c r="J253" s="17">
        <f>IFERROR(VLOOKUP($A253,'Import élèves'!$B:$L,11,0),"")</f>
        <v>0</v>
      </c>
      <c r="K253" s="218"/>
    </row>
    <row r="254" spans="1:11" ht="15" customHeight="1" x14ac:dyDescent="0.25">
      <c r="A254" s="3">
        <v>253</v>
      </c>
      <c r="B254" s="3">
        <f>COUNTIF($K$2:K254,"x")</f>
        <v>0</v>
      </c>
      <c r="C254" s="3">
        <f>VLOOKUP($A254,'Import élèves'!$B:$L,2,0)</f>
        <v>253</v>
      </c>
      <c r="E254" s="17">
        <f>IFERROR(VLOOKUP($A254,'Import élèves'!$B:$L,4,0),"")</f>
        <v>0</v>
      </c>
      <c r="F254" s="17">
        <f>IFERROR(VLOOKUP($A254,'Import élèves'!$B:$L,5,0),"")</f>
        <v>0</v>
      </c>
      <c r="G254" s="17">
        <f>IFERROR(VLOOKUP($A254,'Import élèves'!$B:$L,7,0),"")</f>
        <v>0</v>
      </c>
      <c r="H254" s="17">
        <f>IFERROR(VLOOKUP($A254,'Import élèves'!$B:$L,9,0),"")</f>
        <v>0</v>
      </c>
      <c r="I254" s="17">
        <f>IFERROR(VLOOKUP($A254,'Import élèves'!$B:$L,10,0),"")</f>
        <v>0</v>
      </c>
      <c r="J254" s="17">
        <f>IFERROR(VLOOKUP($A254,'Import élèves'!$B:$L,11,0),"")</f>
        <v>0</v>
      </c>
      <c r="K254" s="218"/>
    </row>
    <row r="255" spans="1:11" ht="15" customHeight="1" x14ac:dyDescent="0.25">
      <c r="A255" s="3">
        <v>254</v>
      </c>
      <c r="B255" s="3">
        <f>COUNTIF($K$2:K255,"x")</f>
        <v>0</v>
      </c>
      <c r="C255" s="3">
        <f>VLOOKUP($A255,'Import élèves'!$B:$L,2,0)</f>
        <v>254</v>
      </c>
      <c r="E255" s="17">
        <f>IFERROR(VLOOKUP($A255,'Import élèves'!$B:$L,4,0),"")</f>
        <v>0</v>
      </c>
      <c r="F255" s="17">
        <f>IFERROR(VLOOKUP($A255,'Import élèves'!$B:$L,5,0),"")</f>
        <v>0</v>
      </c>
      <c r="G255" s="17">
        <f>IFERROR(VLOOKUP($A255,'Import élèves'!$B:$L,7,0),"")</f>
        <v>0</v>
      </c>
      <c r="H255" s="17">
        <f>IFERROR(VLOOKUP($A255,'Import élèves'!$B:$L,9,0),"")</f>
        <v>0</v>
      </c>
      <c r="I255" s="17">
        <f>IFERROR(VLOOKUP($A255,'Import élèves'!$B:$L,10,0),"")</f>
        <v>0</v>
      </c>
      <c r="J255" s="17">
        <f>IFERROR(VLOOKUP($A255,'Import élèves'!$B:$L,11,0),"")</f>
        <v>0</v>
      </c>
      <c r="K255" s="218"/>
    </row>
    <row r="256" spans="1:11" ht="15" customHeight="1" x14ac:dyDescent="0.25">
      <c r="A256" s="3">
        <v>255</v>
      </c>
      <c r="B256" s="3">
        <f>COUNTIF($K$2:K256,"x")</f>
        <v>0</v>
      </c>
      <c r="C256" s="3">
        <f>VLOOKUP($A256,'Import élèves'!$B:$L,2,0)</f>
        <v>255</v>
      </c>
      <c r="E256" s="17">
        <f>IFERROR(VLOOKUP($A256,'Import élèves'!$B:$L,4,0),"")</f>
        <v>0</v>
      </c>
      <c r="F256" s="17">
        <f>IFERROR(VLOOKUP($A256,'Import élèves'!$B:$L,5,0),"")</f>
        <v>0</v>
      </c>
      <c r="G256" s="17">
        <f>IFERROR(VLOOKUP($A256,'Import élèves'!$B:$L,7,0),"")</f>
        <v>0</v>
      </c>
      <c r="H256" s="17">
        <f>IFERROR(VLOOKUP($A256,'Import élèves'!$B:$L,9,0),"")</f>
        <v>0</v>
      </c>
      <c r="I256" s="17">
        <f>IFERROR(VLOOKUP($A256,'Import élèves'!$B:$L,10,0),"")</f>
        <v>0</v>
      </c>
      <c r="J256" s="17">
        <f>IFERROR(VLOOKUP($A256,'Import élèves'!$B:$L,11,0),"")</f>
        <v>0</v>
      </c>
      <c r="K256" s="218"/>
    </row>
    <row r="257" spans="1:11" ht="15" customHeight="1" x14ac:dyDescent="0.25">
      <c r="A257" s="3">
        <v>256</v>
      </c>
      <c r="B257" s="3">
        <f>COUNTIF($K$2:K257,"x")</f>
        <v>0</v>
      </c>
      <c r="C257" s="3">
        <f>VLOOKUP($A257,'Import élèves'!$B:$L,2,0)</f>
        <v>256</v>
      </c>
      <c r="E257" s="17">
        <f>IFERROR(VLOOKUP($A257,'Import élèves'!$B:$L,4,0),"")</f>
        <v>0</v>
      </c>
      <c r="F257" s="17">
        <f>IFERROR(VLOOKUP($A257,'Import élèves'!$B:$L,5,0),"")</f>
        <v>0</v>
      </c>
      <c r="G257" s="17">
        <f>IFERROR(VLOOKUP($A257,'Import élèves'!$B:$L,7,0),"")</f>
        <v>0</v>
      </c>
      <c r="H257" s="17">
        <f>IFERROR(VLOOKUP($A257,'Import élèves'!$B:$L,9,0),"")</f>
        <v>0</v>
      </c>
      <c r="I257" s="17">
        <f>IFERROR(VLOOKUP($A257,'Import élèves'!$B:$L,10,0),"")</f>
        <v>0</v>
      </c>
      <c r="J257" s="17">
        <f>IFERROR(VLOOKUP($A257,'Import élèves'!$B:$L,11,0),"")</f>
        <v>0</v>
      </c>
      <c r="K257" s="218"/>
    </row>
    <row r="258" spans="1:11" ht="15" customHeight="1" x14ac:dyDescent="0.25">
      <c r="A258" s="3">
        <v>257</v>
      </c>
      <c r="B258" s="3">
        <f>COUNTIF($K$2:K258,"x")</f>
        <v>0</v>
      </c>
      <c r="C258" s="3">
        <f>VLOOKUP($A258,'Import élèves'!$B:$L,2,0)</f>
        <v>257</v>
      </c>
      <c r="E258" s="17">
        <f>IFERROR(VLOOKUP($A258,'Import élèves'!$B:$L,4,0),"")</f>
        <v>0</v>
      </c>
      <c r="F258" s="17">
        <f>IFERROR(VLOOKUP($A258,'Import élèves'!$B:$L,5,0),"")</f>
        <v>0</v>
      </c>
      <c r="G258" s="17">
        <f>IFERROR(VLOOKUP($A258,'Import élèves'!$B:$L,7,0),"")</f>
        <v>0</v>
      </c>
      <c r="H258" s="17">
        <f>IFERROR(VLOOKUP($A258,'Import élèves'!$B:$L,9,0),"")</f>
        <v>0</v>
      </c>
      <c r="I258" s="17">
        <f>IFERROR(VLOOKUP($A258,'Import élèves'!$B:$L,10,0),"")</f>
        <v>0</v>
      </c>
      <c r="J258" s="17">
        <f>IFERROR(VLOOKUP($A258,'Import élèves'!$B:$L,11,0),"")</f>
        <v>0</v>
      </c>
      <c r="K258" s="218"/>
    </row>
    <row r="259" spans="1:11" ht="15" customHeight="1" x14ac:dyDescent="0.25">
      <c r="A259" s="3">
        <v>258</v>
      </c>
      <c r="B259" s="3">
        <f>COUNTIF($K$2:K259,"x")</f>
        <v>0</v>
      </c>
      <c r="C259" s="3">
        <f>VLOOKUP($A259,'Import élèves'!$B:$L,2,0)</f>
        <v>258</v>
      </c>
      <c r="E259" s="17">
        <f>IFERROR(VLOOKUP($A259,'Import élèves'!$B:$L,4,0),"")</f>
        <v>0</v>
      </c>
      <c r="F259" s="17">
        <f>IFERROR(VLOOKUP($A259,'Import élèves'!$B:$L,5,0),"")</f>
        <v>0</v>
      </c>
      <c r="G259" s="17">
        <f>IFERROR(VLOOKUP($A259,'Import élèves'!$B:$L,7,0),"")</f>
        <v>0</v>
      </c>
      <c r="H259" s="17">
        <f>IFERROR(VLOOKUP($A259,'Import élèves'!$B:$L,9,0),"")</f>
        <v>0</v>
      </c>
      <c r="I259" s="17">
        <f>IFERROR(VLOOKUP($A259,'Import élèves'!$B:$L,10,0),"")</f>
        <v>0</v>
      </c>
      <c r="J259" s="17">
        <f>IFERROR(VLOOKUP($A259,'Import élèves'!$B:$L,11,0),"")</f>
        <v>0</v>
      </c>
      <c r="K259" s="218"/>
    </row>
    <row r="260" spans="1:11" ht="15" customHeight="1" x14ac:dyDescent="0.25">
      <c r="A260" s="3">
        <v>259</v>
      </c>
      <c r="B260" s="3">
        <f>COUNTIF($K$2:K260,"x")</f>
        <v>0</v>
      </c>
      <c r="C260" s="3">
        <f>VLOOKUP($A260,'Import élèves'!$B:$L,2,0)</f>
        <v>259</v>
      </c>
      <c r="E260" s="17">
        <f>IFERROR(VLOOKUP($A260,'Import élèves'!$B:$L,4,0),"")</f>
        <v>0</v>
      </c>
      <c r="F260" s="17">
        <f>IFERROR(VLOOKUP($A260,'Import élèves'!$B:$L,5,0),"")</f>
        <v>0</v>
      </c>
      <c r="G260" s="17">
        <f>IFERROR(VLOOKUP($A260,'Import élèves'!$B:$L,7,0),"")</f>
        <v>0</v>
      </c>
      <c r="H260" s="17">
        <f>IFERROR(VLOOKUP($A260,'Import élèves'!$B:$L,9,0),"")</f>
        <v>0</v>
      </c>
      <c r="I260" s="17">
        <f>IFERROR(VLOOKUP($A260,'Import élèves'!$B:$L,10,0),"")</f>
        <v>0</v>
      </c>
      <c r="J260" s="17">
        <f>IFERROR(VLOOKUP($A260,'Import élèves'!$B:$L,11,0),"")</f>
        <v>0</v>
      </c>
      <c r="K260" s="218"/>
    </row>
    <row r="261" spans="1:11" ht="15" customHeight="1" x14ac:dyDescent="0.25">
      <c r="A261" s="3">
        <v>260</v>
      </c>
      <c r="B261" s="3">
        <f>COUNTIF($K$2:K261,"x")</f>
        <v>0</v>
      </c>
      <c r="C261" s="3">
        <f>VLOOKUP($A261,'Import élèves'!$B:$L,2,0)</f>
        <v>260</v>
      </c>
      <c r="E261" s="17">
        <f>IFERROR(VLOOKUP($A261,'Import élèves'!$B:$L,4,0),"")</f>
        <v>0</v>
      </c>
      <c r="F261" s="17">
        <f>IFERROR(VLOOKUP($A261,'Import élèves'!$B:$L,5,0),"")</f>
        <v>0</v>
      </c>
      <c r="G261" s="17">
        <f>IFERROR(VLOOKUP($A261,'Import élèves'!$B:$L,7,0),"")</f>
        <v>0</v>
      </c>
      <c r="H261" s="17">
        <f>IFERROR(VLOOKUP($A261,'Import élèves'!$B:$L,9,0),"")</f>
        <v>0</v>
      </c>
      <c r="I261" s="17">
        <f>IFERROR(VLOOKUP($A261,'Import élèves'!$B:$L,10,0),"")</f>
        <v>0</v>
      </c>
      <c r="J261" s="17">
        <f>IFERROR(VLOOKUP($A261,'Import élèves'!$B:$L,11,0),"")</f>
        <v>0</v>
      </c>
      <c r="K261" s="218"/>
    </row>
    <row r="262" spans="1:11" ht="15" customHeight="1" x14ac:dyDescent="0.25">
      <c r="A262" s="3">
        <v>261</v>
      </c>
      <c r="B262" s="3">
        <f>COUNTIF($K$2:K262,"x")</f>
        <v>0</v>
      </c>
      <c r="C262" s="3">
        <f>VLOOKUP($A262,'Import élèves'!$B:$L,2,0)</f>
        <v>261</v>
      </c>
      <c r="E262" s="17">
        <f>IFERROR(VLOOKUP($A262,'Import élèves'!$B:$L,4,0),"")</f>
        <v>0</v>
      </c>
      <c r="F262" s="17">
        <f>IFERROR(VLOOKUP($A262,'Import élèves'!$B:$L,5,0),"")</f>
        <v>0</v>
      </c>
      <c r="G262" s="17">
        <f>IFERROR(VLOOKUP($A262,'Import élèves'!$B:$L,7,0),"")</f>
        <v>0</v>
      </c>
      <c r="H262" s="17">
        <f>IFERROR(VLOOKUP($A262,'Import élèves'!$B:$L,9,0),"")</f>
        <v>0</v>
      </c>
      <c r="I262" s="17">
        <f>IFERROR(VLOOKUP($A262,'Import élèves'!$B:$L,10,0),"")</f>
        <v>0</v>
      </c>
      <c r="J262" s="17">
        <f>IFERROR(VLOOKUP($A262,'Import élèves'!$B:$L,11,0),"")</f>
        <v>0</v>
      </c>
      <c r="K262" s="218"/>
    </row>
    <row r="263" spans="1:11" ht="15" customHeight="1" x14ac:dyDescent="0.25">
      <c r="A263" s="3">
        <v>262</v>
      </c>
      <c r="B263" s="3">
        <f>COUNTIF($K$2:K263,"x")</f>
        <v>0</v>
      </c>
      <c r="C263" s="3">
        <f>VLOOKUP($A263,'Import élèves'!$B:$L,2,0)</f>
        <v>262</v>
      </c>
      <c r="E263" s="17">
        <f>IFERROR(VLOOKUP($A263,'Import élèves'!$B:$L,4,0),"")</f>
        <v>0</v>
      </c>
      <c r="F263" s="17">
        <f>IFERROR(VLOOKUP($A263,'Import élèves'!$B:$L,5,0),"")</f>
        <v>0</v>
      </c>
      <c r="G263" s="17">
        <f>IFERROR(VLOOKUP($A263,'Import élèves'!$B:$L,7,0),"")</f>
        <v>0</v>
      </c>
      <c r="H263" s="17">
        <f>IFERROR(VLOOKUP($A263,'Import élèves'!$B:$L,9,0),"")</f>
        <v>0</v>
      </c>
      <c r="I263" s="17">
        <f>IFERROR(VLOOKUP($A263,'Import élèves'!$B:$L,10,0),"")</f>
        <v>0</v>
      </c>
      <c r="J263" s="17">
        <f>IFERROR(VLOOKUP($A263,'Import élèves'!$B:$L,11,0),"")</f>
        <v>0</v>
      </c>
      <c r="K263" s="218"/>
    </row>
    <row r="264" spans="1:11" ht="15" customHeight="1" x14ac:dyDescent="0.25">
      <c r="A264" s="3">
        <v>263</v>
      </c>
      <c r="B264" s="3">
        <f>COUNTIF($K$2:K264,"x")</f>
        <v>0</v>
      </c>
      <c r="C264" s="3">
        <f>VLOOKUP($A264,'Import élèves'!$B:$L,2,0)</f>
        <v>263</v>
      </c>
      <c r="E264" s="17">
        <f>IFERROR(VLOOKUP($A264,'Import élèves'!$B:$L,4,0),"")</f>
        <v>0</v>
      </c>
      <c r="F264" s="17">
        <f>IFERROR(VLOOKUP($A264,'Import élèves'!$B:$L,5,0),"")</f>
        <v>0</v>
      </c>
      <c r="G264" s="17">
        <f>IFERROR(VLOOKUP($A264,'Import élèves'!$B:$L,7,0),"")</f>
        <v>0</v>
      </c>
      <c r="H264" s="17">
        <f>IFERROR(VLOOKUP($A264,'Import élèves'!$B:$L,9,0),"")</f>
        <v>0</v>
      </c>
      <c r="I264" s="17">
        <f>IFERROR(VLOOKUP($A264,'Import élèves'!$B:$L,10,0),"")</f>
        <v>0</v>
      </c>
      <c r="J264" s="17">
        <f>IFERROR(VLOOKUP($A264,'Import élèves'!$B:$L,11,0),"")</f>
        <v>0</v>
      </c>
      <c r="K264" s="218"/>
    </row>
    <row r="265" spans="1:11" ht="15" customHeight="1" x14ac:dyDescent="0.25">
      <c r="A265" s="3">
        <v>264</v>
      </c>
      <c r="B265" s="3">
        <f>COUNTIF($K$2:K265,"x")</f>
        <v>0</v>
      </c>
      <c r="C265" s="3">
        <f>VLOOKUP($A265,'Import élèves'!$B:$L,2,0)</f>
        <v>264</v>
      </c>
      <c r="E265" s="17">
        <f>IFERROR(VLOOKUP($A265,'Import élèves'!$B:$L,4,0),"")</f>
        <v>0</v>
      </c>
      <c r="F265" s="17">
        <f>IFERROR(VLOOKUP($A265,'Import élèves'!$B:$L,5,0),"")</f>
        <v>0</v>
      </c>
      <c r="G265" s="17">
        <f>IFERROR(VLOOKUP($A265,'Import élèves'!$B:$L,7,0),"")</f>
        <v>0</v>
      </c>
      <c r="H265" s="17">
        <f>IFERROR(VLOOKUP($A265,'Import élèves'!$B:$L,9,0),"")</f>
        <v>0</v>
      </c>
      <c r="I265" s="17">
        <f>IFERROR(VLOOKUP($A265,'Import élèves'!$B:$L,10,0),"")</f>
        <v>0</v>
      </c>
      <c r="J265" s="17">
        <f>IFERROR(VLOOKUP($A265,'Import élèves'!$B:$L,11,0),"")</f>
        <v>0</v>
      </c>
      <c r="K265" s="218"/>
    </row>
    <row r="266" spans="1:11" ht="15" customHeight="1" x14ac:dyDescent="0.25">
      <c r="A266" s="3">
        <v>265</v>
      </c>
      <c r="B266" s="3">
        <f>COUNTIF($K$2:K266,"x")</f>
        <v>0</v>
      </c>
      <c r="C266" s="3">
        <f>VLOOKUP($A266,'Import élèves'!$B:$L,2,0)</f>
        <v>265</v>
      </c>
      <c r="E266" s="17">
        <f>IFERROR(VLOOKUP($A266,'Import élèves'!$B:$L,4,0),"")</f>
        <v>0</v>
      </c>
      <c r="F266" s="17">
        <f>IFERROR(VLOOKUP($A266,'Import élèves'!$B:$L,5,0),"")</f>
        <v>0</v>
      </c>
      <c r="G266" s="17">
        <f>IFERROR(VLOOKUP($A266,'Import élèves'!$B:$L,7,0),"")</f>
        <v>0</v>
      </c>
      <c r="H266" s="17">
        <f>IFERROR(VLOOKUP($A266,'Import élèves'!$B:$L,9,0),"")</f>
        <v>0</v>
      </c>
      <c r="I266" s="17">
        <f>IFERROR(VLOOKUP($A266,'Import élèves'!$B:$L,10,0),"")</f>
        <v>0</v>
      </c>
      <c r="J266" s="17">
        <f>IFERROR(VLOOKUP($A266,'Import élèves'!$B:$L,11,0),"")</f>
        <v>0</v>
      </c>
      <c r="K266" s="218"/>
    </row>
    <row r="267" spans="1:11" ht="15" customHeight="1" x14ac:dyDescent="0.25">
      <c r="A267" s="3">
        <v>266</v>
      </c>
      <c r="B267" s="3">
        <f>COUNTIF($K$2:K267,"x")</f>
        <v>0</v>
      </c>
      <c r="C267" s="3">
        <f>VLOOKUP($A267,'Import élèves'!$B:$L,2,0)</f>
        <v>266</v>
      </c>
      <c r="E267" s="17">
        <f>IFERROR(VLOOKUP($A267,'Import élèves'!$B:$L,4,0),"")</f>
        <v>0</v>
      </c>
      <c r="F267" s="17">
        <f>IFERROR(VLOOKUP($A267,'Import élèves'!$B:$L,5,0),"")</f>
        <v>0</v>
      </c>
      <c r="G267" s="17">
        <f>IFERROR(VLOOKUP($A267,'Import élèves'!$B:$L,7,0),"")</f>
        <v>0</v>
      </c>
      <c r="H267" s="17">
        <f>IFERROR(VLOOKUP($A267,'Import élèves'!$B:$L,9,0),"")</f>
        <v>0</v>
      </c>
      <c r="I267" s="17">
        <f>IFERROR(VLOOKUP($A267,'Import élèves'!$B:$L,10,0),"")</f>
        <v>0</v>
      </c>
      <c r="J267" s="17">
        <f>IFERROR(VLOOKUP($A267,'Import élèves'!$B:$L,11,0),"")</f>
        <v>0</v>
      </c>
      <c r="K267" s="218"/>
    </row>
    <row r="268" spans="1:11" ht="15" customHeight="1" x14ac:dyDescent="0.25">
      <c r="A268" s="3">
        <v>267</v>
      </c>
      <c r="B268" s="3">
        <f>COUNTIF($K$2:K268,"x")</f>
        <v>0</v>
      </c>
      <c r="C268" s="3">
        <f>VLOOKUP($A268,'Import élèves'!$B:$L,2,0)</f>
        <v>267</v>
      </c>
      <c r="E268" s="17">
        <f>IFERROR(VLOOKUP($A268,'Import élèves'!$B:$L,4,0),"")</f>
        <v>0</v>
      </c>
      <c r="F268" s="17">
        <f>IFERROR(VLOOKUP($A268,'Import élèves'!$B:$L,5,0),"")</f>
        <v>0</v>
      </c>
      <c r="G268" s="17">
        <f>IFERROR(VLOOKUP($A268,'Import élèves'!$B:$L,7,0),"")</f>
        <v>0</v>
      </c>
      <c r="H268" s="17">
        <f>IFERROR(VLOOKUP($A268,'Import élèves'!$B:$L,9,0),"")</f>
        <v>0</v>
      </c>
      <c r="I268" s="17">
        <f>IFERROR(VLOOKUP($A268,'Import élèves'!$B:$L,10,0),"")</f>
        <v>0</v>
      </c>
      <c r="J268" s="17">
        <f>IFERROR(VLOOKUP($A268,'Import élèves'!$B:$L,11,0),"")</f>
        <v>0</v>
      </c>
      <c r="K268" s="218"/>
    </row>
    <row r="269" spans="1:11" ht="15" customHeight="1" x14ac:dyDescent="0.25">
      <c r="A269" s="3">
        <v>268</v>
      </c>
      <c r="B269" s="3">
        <f>COUNTIF($K$2:K269,"x")</f>
        <v>0</v>
      </c>
      <c r="C269" s="3">
        <f>VLOOKUP($A269,'Import élèves'!$B:$L,2,0)</f>
        <v>268</v>
      </c>
      <c r="E269" s="17">
        <f>IFERROR(VLOOKUP($A269,'Import élèves'!$B:$L,4,0),"")</f>
        <v>0</v>
      </c>
      <c r="F269" s="17">
        <f>IFERROR(VLOOKUP($A269,'Import élèves'!$B:$L,5,0),"")</f>
        <v>0</v>
      </c>
      <c r="G269" s="17">
        <f>IFERROR(VLOOKUP($A269,'Import élèves'!$B:$L,7,0),"")</f>
        <v>0</v>
      </c>
      <c r="H269" s="17">
        <f>IFERROR(VLOOKUP($A269,'Import élèves'!$B:$L,9,0),"")</f>
        <v>0</v>
      </c>
      <c r="I269" s="17">
        <f>IFERROR(VLOOKUP($A269,'Import élèves'!$B:$L,10,0),"")</f>
        <v>0</v>
      </c>
      <c r="J269" s="17">
        <f>IFERROR(VLOOKUP($A269,'Import élèves'!$B:$L,11,0),"")</f>
        <v>0</v>
      </c>
      <c r="K269" s="218"/>
    </row>
    <row r="270" spans="1:11" ht="15" customHeight="1" x14ac:dyDescent="0.25">
      <c r="A270" s="3">
        <v>269</v>
      </c>
      <c r="B270" s="3">
        <f>COUNTIF($K$2:K270,"x")</f>
        <v>0</v>
      </c>
      <c r="C270" s="3">
        <f>VLOOKUP($A270,'Import élèves'!$B:$L,2,0)</f>
        <v>269</v>
      </c>
      <c r="E270" s="17">
        <f>IFERROR(VLOOKUP($A270,'Import élèves'!$B:$L,4,0),"")</f>
        <v>0</v>
      </c>
      <c r="F270" s="17">
        <f>IFERROR(VLOOKUP($A270,'Import élèves'!$B:$L,5,0),"")</f>
        <v>0</v>
      </c>
      <c r="G270" s="17">
        <f>IFERROR(VLOOKUP($A270,'Import élèves'!$B:$L,7,0),"")</f>
        <v>0</v>
      </c>
      <c r="H270" s="17">
        <f>IFERROR(VLOOKUP($A270,'Import élèves'!$B:$L,9,0),"")</f>
        <v>0</v>
      </c>
      <c r="I270" s="17">
        <f>IFERROR(VLOOKUP($A270,'Import élèves'!$B:$L,10,0),"")</f>
        <v>0</v>
      </c>
      <c r="J270" s="17">
        <f>IFERROR(VLOOKUP($A270,'Import élèves'!$B:$L,11,0),"")</f>
        <v>0</v>
      </c>
      <c r="K270" s="218"/>
    </row>
    <row r="271" spans="1:11" ht="15" customHeight="1" x14ac:dyDescent="0.25">
      <c r="A271" s="3">
        <v>270</v>
      </c>
      <c r="B271" s="3">
        <f>COUNTIF($K$2:K271,"x")</f>
        <v>0</v>
      </c>
      <c r="C271" s="3">
        <f>VLOOKUP($A271,'Import élèves'!$B:$L,2,0)</f>
        <v>270</v>
      </c>
      <c r="E271" s="17">
        <f>IFERROR(VLOOKUP($A271,'Import élèves'!$B:$L,4,0),"")</f>
        <v>0</v>
      </c>
      <c r="F271" s="17">
        <f>IFERROR(VLOOKUP($A271,'Import élèves'!$B:$L,5,0),"")</f>
        <v>0</v>
      </c>
      <c r="G271" s="17">
        <f>IFERROR(VLOOKUP($A271,'Import élèves'!$B:$L,7,0),"")</f>
        <v>0</v>
      </c>
      <c r="H271" s="17">
        <f>IFERROR(VLOOKUP($A271,'Import élèves'!$B:$L,9,0),"")</f>
        <v>0</v>
      </c>
      <c r="I271" s="17">
        <f>IFERROR(VLOOKUP($A271,'Import élèves'!$B:$L,10,0),"")</f>
        <v>0</v>
      </c>
      <c r="J271" s="17">
        <f>IFERROR(VLOOKUP($A271,'Import élèves'!$B:$L,11,0),"")</f>
        <v>0</v>
      </c>
      <c r="K271" s="218"/>
    </row>
    <row r="272" spans="1:11" ht="15" customHeight="1" x14ac:dyDescent="0.25">
      <c r="A272" s="3">
        <v>271</v>
      </c>
      <c r="B272" s="3">
        <f>COUNTIF($K$2:K272,"x")</f>
        <v>0</v>
      </c>
      <c r="C272" s="3">
        <f>VLOOKUP($A272,'Import élèves'!$B:$L,2,0)</f>
        <v>271</v>
      </c>
      <c r="E272" s="17">
        <f>IFERROR(VLOOKUP($A272,'Import élèves'!$B:$L,4,0),"")</f>
        <v>0</v>
      </c>
      <c r="F272" s="17">
        <f>IFERROR(VLOOKUP($A272,'Import élèves'!$B:$L,5,0),"")</f>
        <v>0</v>
      </c>
      <c r="G272" s="17">
        <f>IFERROR(VLOOKUP($A272,'Import élèves'!$B:$L,7,0),"")</f>
        <v>0</v>
      </c>
      <c r="H272" s="17">
        <f>IFERROR(VLOOKUP($A272,'Import élèves'!$B:$L,9,0),"")</f>
        <v>0</v>
      </c>
      <c r="I272" s="17">
        <f>IFERROR(VLOOKUP($A272,'Import élèves'!$B:$L,10,0),"")</f>
        <v>0</v>
      </c>
      <c r="J272" s="17">
        <f>IFERROR(VLOOKUP($A272,'Import élèves'!$B:$L,11,0),"")</f>
        <v>0</v>
      </c>
      <c r="K272" s="218"/>
    </row>
    <row r="273" spans="1:11" ht="15" customHeight="1" x14ac:dyDescent="0.25">
      <c r="A273" s="3">
        <v>272</v>
      </c>
      <c r="B273" s="3">
        <f>COUNTIF($K$2:K273,"x")</f>
        <v>0</v>
      </c>
      <c r="C273" s="3">
        <f>VLOOKUP($A273,'Import élèves'!$B:$L,2,0)</f>
        <v>272</v>
      </c>
      <c r="E273" s="17">
        <f>IFERROR(VLOOKUP($A273,'Import élèves'!$B:$L,4,0),"")</f>
        <v>0</v>
      </c>
      <c r="F273" s="17">
        <f>IFERROR(VLOOKUP($A273,'Import élèves'!$B:$L,5,0),"")</f>
        <v>0</v>
      </c>
      <c r="G273" s="17">
        <f>IFERROR(VLOOKUP($A273,'Import élèves'!$B:$L,7,0),"")</f>
        <v>0</v>
      </c>
      <c r="H273" s="17">
        <f>IFERROR(VLOOKUP($A273,'Import élèves'!$B:$L,9,0),"")</f>
        <v>0</v>
      </c>
      <c r="I273" s="17">
        <f>IFERROR(VLOOKUP($A273,'Import élèves'!$B:$L,10,0),"")</f>
        <v>0</v>
      </c>
      <c r="J273" s="17">
        <f>IFERROR(VLOOKUP($A273,'Import élèves'!$B:$L,11,0),"")</f>
        <v>0</v>
      </c>
      <c r="K273" s="218"/>
    </row>
    <row r="274" spans="1:11" ht="15" customHeight="1" x14ac:dyDescent="0.25">
      <c r="A274" s="3">
        <v>273</v>
      </c>
      <c r="B274" s="3">
        <f>COUNTIF($K$2:K274,"x")</f>
        <v>0</v>
      </c>
      <c r="C274" s="3">
        <f>VLOOKUP($A274,'Import élèves'!$B:$L,2,0)</f>
        <v>273</v>
      </c>
      <c r="E274" s="17">
        <f>IFERROR(VLOOKUP($A274,'Import élèves'!$B:$L,4,0),"")</f>
        <v>0</v>
      </c>
      <c r="F274" s="17">
        <f>IFERROR(VLOOKUP($A274,'Import élèves'!$B:$L,5,0),"")</f>
        <v>0</v>
      </c>
      <c r="G274" s="17">
        <f>IFERROR(VLOOKUP($A274,'Import élèves'!$B:$L,7,0),"")</f>
        <v>0</v>
      </c>
      <c r="H274" s="17">
        <f>IFERROR(VLOOKUP($A274,'Import élèves'!$B:$L,9,0),"")</f>
        <v>0</v>
      </c>
      <c r="I274" s="17">
        <f>IFERROR(VLOOKUP($A274,'Import élèves'!$B:$L,10,0),"")</f>
        <v>0</v>
      </c>
      <c r="J274" s="17">
        <f>IFERROR(VLOOKUP($A274,'Import élèves'!$B:$L,11,0),"")</f>
        <v>0</v>
      </c>
      <c r="K274" s="218"/>
    </row>
    <row r="275" spans="1:11" ht="15" customHeight="1" x14ac:dyDescent="0.25">
      <c r="A275" s="3">
        <v>274</v>
      </c>
      <c r="B275" s="3">
        <f>COUNTIF($K$2:K275,"x")</f>
        <v>0</v>
      </c>
      <c r="C275" s="3">
        <f>VLOOKUP($A275,'Import élèves'!$B:$L,2,0)</f>
        <v>274</v>
      </c>
      <c r="E275" s="17">
        <f>IFERROR(VLOOKUP($A275,'Import élèves'!$B:$L,4,0),"")</f>
        <v>0</v>
      </c>
      <c r="F275" s="17">
        <f>IFERROR(VLOOKUP($A275,'Import élèves'!$B:$L,5,0),"")</f>
        <v>0</v>
      </c>
      <c r="G275" s="17">
        <f>IFERROR(VLOOKUP($A275,'Import élèves'!$B:$L,7,0),"")</f>
        <v>0</v>
      </c>
      <c r="H275" s="17">
        <f>IFERROR(VLOOKUP($A275,'Import élèves'!$B:$L,9,0),"")</f>
        <v>0</v>
      </c>
      <c r="I275" s="17">
        <f>IFERROR(VLOOKUP($A275,'Import élèves'!$B:$L,10,0),"")</f>
        <v>0</v>
      </c>
      <c r="J275" s="17">
        <f>IFERROR(VLOOKUP($A275,'Import élèves'!$B:$L,11,0),"")</f>
        <v>0</v>
      </c>
      <c r="K275" s="218"/>
    </row>
    <row r="276" spans="1:11" ht="15" customHeight="1" x14ac:dyDescent="0.25">
      <c r="A276" s="3">
        <v>275</v>
      </c>
      <c r="B276" s="3">
        <f>COUNTIF($K$2:K276,"x")</f>
        <v>0</v>
      </c>
      <c r="C276" s="3">
        <f>VLOOKUP($A276,'Import élèves'!$B:$L,2,0)</f>
        <v>275</v>
      </c>
      <c r="E276" s="17">
        <f>IFERROR(VLOOKUP($A276,'Import élèves'!$B:$L,4,0),"")</f>
        <v>0</v>
      </c>
      <c r="F276" s="17">
        <f>IFERROR(VLOOKUP($A276,'Import élèves'!$B:$L,5,0),"")</f>
        <v>0</v>
      </c>
      <c r="G276" s="17">
        <f>IFERROR(VLOOKUP($A276,'Import élèves'!$B:$L,7,0),"")</f>
        <v>0</v>
      </c>
      <c r="H276" s="17">
        <f>IFERROR(VLOOKUP($A276,'Import élèves'!$B:$L,9,0),"")</f>
        <v>0</v>
      </c>
      <c r="I276" s="17">
        <f>IFERROR(VLOOKUP($A276,'Import élèves'!$B:$L,10,0),"")</f>
        <v>0</v>
      </c>
      <c r="J276" s="17">
        <f>IFERROR(VLOOKUP($A276,'Import élèves'!$B:$L,11,0),"")</f>
        <v>0</v>
      </c>
      <c r="K276" s="218"/>
    </row>
    <row r="277" spans="1:11" ht="15" customHeight="1" x14ac:dyDescent="0.25">
      <c r="A277" s="3">
        <v>276</v>
      </c>
      <c r="B277" s="3">
        <f>COUNTIF($K$2:K277,"x")</f>
        <v>0</v>
      </c>
      <c r="C277" s="3">
        <f>VLOOKUP($A277,'Import élèves'!$B:$L,2,0)</f>
        <v>276</v>
      </c>
      <c r="E277" s="17">
        <f>IFERROR(VLOOKUP($A277,'Import élèves'!$B:$L,4,0),"")</f>
        <v>0</v>
      </c>
      <c r="F277" s="17">
        <f>IFERROR(VLOOKUP($A277,'Import élèves'!$B:$L,5,0),"")</f>
        <v>0</v>
      </c>
      <c r="G277" s="17">
        <f>IFERROR(VLOOKUP($A277,'Import élèves'!$B:$L,7,0),"")</f>
        <v>0</v>
      </c>
      <c r="H277" s="17">
        <f>IFERROR(VLOOKUP($A277,'Import élèves'!$B:$L,9,0),"")</f>
        <v>0</v>
      </c>
      <c r="I277" s="17">
        <f>IFERROR(VLOOKUP($A277,'Import élèves'!$B:$L,10,0),"")</f>
        <v>0</v>
      </c>
      <c r="J277" s="17">
        <f>IFERROR(VLOOKUP($A277,'Import élèves'!$B:$L,11,0),"")</f>
        <v>0</v>
      </c>
      <c r="K277" s="218"/>
    </row>
    <row r="278" spans="1:11" ht="15" customHeight="1" x14ac:dyDescent="0.25">
      <c r="A278" s="3">
        <v>277</v>
      </c>
      <c r="B278" s="3">
        <f>COUNTIF($K$2:K278,"x")</f>
        <v>0</v>
      </c>
      <c r="C278" s="3">
        <f>VLOOKUP($A278,'Import élèves'!$B:$L,2,0)</f>
        <v>277</v>
      </c>
      <c r="E278" s="17">
        <f>IFERROR(VLOOKUP($A278,'Import élèves'!$B:$L,4,0),"")</f>
        <v>0</v>
      </c>
      <c r="F278" s="17">
        <f>IFERROR(VLOOKUP($A278,'Import élèves'!$B:$L,5,0),"")</f>
        <v>0</v>
      </c>
      <c r="G278" s="17">
        <f>IFERROR(VLOOKUP($A278,'Import élèves'!$B:$L,7,0),"")</f>
        <v>0</v>
      </c>
      <c r="H278" s="17">
        <f>IFERROR(VLOOKUP($A278,'Import élèves'!$B:$L,9,0),"")</f>
        <v>0</v>
      </c>
      <c r="I278" s="17">
        <f>IFERROR(VLOOKUP($A278,'Import élèves'!$B:$L,10,0),"")</f>
        <v>0</v>
      </c>
      <c r="J278" s="17">
        <f>IFERROR(VLOOKUP($A278,'Import élèves'!$B:$L,11,0),"")</f>
        <v>0</v>
      </c>
      <c r="K278" s="218"/>
    </row>
    <row r="279" spans="1:11" ht="15" customHeight="1" x14ac:dyDescent="0.25">
      <c r="A279" s="3">
        <v>278</v>
      </c>
      <c r="B279" s="3">
        <f>COUNTIF($K$2:K279,"x")</f>
        <v>0</v>
      </c>
      <c r="C279" s="3">
        <f>VLOOKUP($A279,'Import élèves'!$B:$L,2,0)</f>
        <v>278</v>
      </c>
      <c r="E279" s="17">
        <f>IFERROR(VLOOKUP($A279,'Import élèves'!$B:$L,4,0),"")</f>
        <v>0</v>
      </c>
      <c r="F279" s="17">
        <f>IFERROR(VLOOKUP($A279,'Import élèves'!$B:$L,5,0),"")</f>
        <v>0</v>
      </c>
      <c r="G279" s="17">
        <f>IFERROR(VLOOKUP($A279,'Import élèves'!$B:$L,7,0),"")</f>
        <v>0</v>
      </c>
      <c r="H279" s="17">
        <f>IFERROR(VLOOKUP($A279,'Import élèves'!$B:$L,9,0),"")</f>
        <v>0</v>
      </c>
      <c r="I279" s="17">
        <f>IFERROR(VLOOKUP($A279,'Import élèves'!$B:$L,10,0),"")</f>
        <v>0</v>
      </c>
      <c r="J279" s="17">
        <f>IFERROR(VLOOKUP($A279,'Import élèves'!$B:$L,11,0),"")</f>
        <v>0</v>
      </c>
      <c r="K279" s="218"/>
    </row>
    <row r="280" spans="1:11" ht="15" customHeight="1" x14ac:dyDescent="0.25">
      <c r="A280" s="3">
        <v>279</v>
      </c>
      <c r="B280" s="3">
        <f>COUNTIF($K$2:K280,"x")</f>
        <v>0</v>
      </c>
      <c r="C280" s="3">
        <f>VLOOKUP($A280,'Import élèves'!$B:$L,2,0)</f>
        <v>279</v>
      </c>
      <c r="E280" s="17">
        <f>IFERROR(VLOOKUP($A280,'Import élèves'!$B:$L,4,0),"")</f>
        <v>0</v>
      </c>
      <c r="F280" s="17">
        <f>IFERROR(VLOOKUP($A280,'Import élèves'!$B:$L,5,0),"")</f>
        <v>0</v>
      </c>
      <c r="G280" s="17">
        <f>IFERROR(VLOOKUP($A280,'Import élèves'!$B:$L,7,0),"")</f>
        <v>0</v>
      </c>
      <c r="H280" s="17">
        <f>IFERROR(VLOOKUP($A280,'Import élèves'!$B:$L,9,0),"")</f>
        <v>0</v>
      </c>
      <c r="I280" s="17">
        <f>IFERROR(VLOOKUP($A280,'Import élèves'!$B:$L,10,0),"")</f>
        <v>0</v>
      </c>
      <c r="J280" s="17">
        <f>IFERROR(VLOOKUP($A280,'Import élèves'!$B:$L,11,0),"")</f>
        <v>0</v>
      </c>
      <c r="K280" s="218"/>
    </row>
    <row r="281" spans="1:11" ht="15" customHeight="1" x14ac:dyDescent="0.25">
      <c r="A281" s="3">
        <v>280</v>
      </c>
      <c r="B281" s="3">
        <f>COUNTIF($K$2:K281,"x")</f>
        <v>0</v>
      </c>
      <c r="C281" s="3">
        <f>VLOOKUP($A281,'Import élèves'!$B:$L,2,0)</f>
        <v>280</v>
      </c>
      <c r="E281" s="17">
        <f>IFERROR(VLOOKUP($A281,'Import élèves'!$B:$L,4,0),"")</f>
        <v>0</v>
      </c>
      <c r="F281" s="17">
        <f>IFERROR(VLOOKUP($A281,'Import élèves'!$B:$L,5,0),"")</f>
        <v>0</v>
      </c>
      <c r="G281" s="17">
        <f>IFERROR(VLOOKUP($A281,'Import élèves'!$B:$L,7,0),"")</f>
        <v>0</v>
      </c>
      <c r="H281" s="17">
        <f>IFERROR(VLOOKUP($A281,'Import élèves'!$B:$L,9,0),"")</f>
        <v>0</v>
      </c>
      <c r="I281" s="17">
        <f>IFERROR(VLOOKUP($A281,'Import élèves'!$B:$L,10,0),"")</f>
        <v>0</v>
      </c>
      <c r="J281" s="17">
        <f>IFERROR(VLOOKUP($A281,'Import élèves'!$B:$L,11,0),"")</f>
        <v>0</v>
      </c>
      <c r="K281" s="218"/>
    </row>
    <row r="282" spans="1:11" ht="15" customHeight="1" x14ac:dyDescent="0.25">
      <c r="A282" s="3">
        <v>281</v>
      </c>
      <c r="B282" s="3">
        <f>COUNTIF($K$2:K282,"x")</f>
        <v>0</v>
      </c>
      <c r="C282" s="3">
        <f>VLOOKUP($A282,'Import élèves'!$B:$L,2,0)</f>
        <v>281</v>
      </c>
      <c r="E282" s="17">
        <f>IFERROR(VLOOKUP($A282,'Import élèves'!$B:$L,4,0),"")</f>
        <v>0</v>
      </c>
      <c r="F282" s="17">
        <f>IFERROR(VLOOKUP($A282,'Import élèves'!$B:$L,5,0),"")</f>
        <v>0</v>
      </c>
      <c r="G282" s="17">
        <f>IFERROR(VLOOKUP($A282,'Import élèves'!$B:$L,7,0),"")</f>
        <v>0</v>
      </c>
      <c r="H282" s="17">
        <f>IFERROR(VLOOKUP($A282,'Import élèves'!$B:$L,9,0),"")</f>
        <v>0</v>
      </c>
      <c r="I282" s="17">
        <f>IFERROR(VLOOKUP($A282,'Import élèves'!$B:$L,10,0),"")</f>
        <v>0</v>
      </c>
      <c r="J282" s="17">
        <f>IFERROR(VLOOKUP($A282,'Import élèves'!$B:$L,11,0),"")</f>
        <v>0</v>
      </c>
      <c r="K282" s="218"/>
    </row>
    <row r="283" spans="1:11" ht="15" customHeight="1" x14ac:dyDescent="0.25">
      <c r="A283" s="3">
        <v>282</v>
      </c>
      <c r="B283" s="3">
        <f>COUNTIF($K$2:K283,"x")</f>
        <v>0</v>
      </c>
      <c r="C283" s="3">
        <f>VLOOKUP($A283,'Import élèves'!$B:$L,2,0)</f>
        <v>282</v>
      </c>
      <c r="E283" s="17">
        <f>IFERROR(VLOOKUP($A283,'Import élèves'!$B:$L,4,0),"")</f>
        <v>0</v>
      </c>
      <c r="F283" s="17">
        <f>IFERROR(VLOOKUP($A283,'Import élèves'!$B:$L,5,0),"")</f>
        <v>0</v>
      </c>
      <c r="G283" s="17">
        <f>IFERROR(VLOOKUP($A283,'Import élèves'!$B:$L,7,0),"")</f>
        <v>0</v>
      </c>
      <c r="H283" s="17">
        <f>IFERROR(VLOOKUP($A283,'Import élèves'!$B:$L,9,0),"")</f>
        <v>0</v>
      </c>
      <c r="I283" s="17">
        <f>IFERROR(VLOOKUP($A283,'Import élèves'!$B:$L,10,0),"")</f>
        <v>0</v>
      </c>
      <c r="J283" s="17">
        <f>IFERROR(VLOOKUP($A283,'Import élèves'!$B:$L,11,0),"")</f>
        <v>0</v>
      </c>
      <c r="K283" s="218"/>
    </row>
    <row r="284" spans="1:11" ht="15" customHeight="1" x14ac:dyDescent="0.25">
      <c r="A284" s="3">
        <v>283</v>
      </c>
      <c r="B284" s="3">
        <f>COUNTIF($K$2:K284,"x")</f>
        <v>0</v>
      </c>
      <c r="C284" s="3">
        <f>VLOOKUP($A284,'Import élèves'!$B:$L,2,0)</f>
        <v>283</v>
      </c>
      <c r="E284" s="17">
        <f>IFERROR(VLOOKUP($A284,'Import élèves'!$B:$L,4,0),"")</f>
        <v>0</v>
      </c>
      <c r="F284" s="17">
        <f>IFERROR(VLOOKUP($A284,'Import élèves'!$B:$L,5,0),"")</f>
        <v>0</v>
      </c>
      <c r="G284" s="17">
        <f>IFERROR(VLOOKUP($A284,'Import élèves'!$B:$L,7,0),"")</f>
        <v>0</v>
      </c>
      <c r="H284" s="17">
        <f>IFERROR(VLOOKUP($A284,'Import élèves'!$B:$L,9,0),"")</f>
        <v>0</v>
      </c>
      <c r="I284" s="17">
        <f>IFERROR(VLOOKUP($A284,'Import élèves'!$B:$L,10,0),"")</f>
        <v>0</v>
      </c>
      <c r="J284" s="17">
        <f>IFERROR(VLOOKUP($A284,'Import élèves'!$B:$L,11,0),"")</f>
        <v>0</v>
      </c>
      <c r="K284" s="218"/>
    </row>
    <row r="285" spans="1:11" ht="15" customHeight="1" x14ac:dyDescent="0.25">
      <c r="A285" s="3">
        <v>284</v>
      </c>
      <c r="B285" s="3">
        <f>COUNTIF($K$2:K285,"x")</f>
        <v>0</v>
      </c>
      <c r="C285" s="3">
        <f>VLOOKUP($A285,'Import élèves'!$B:$L,2,0)</f>
        <v>284</v>
      </c>
      <c r="E285" s="17">
        <f>IFERROR(VLOOKUP($A285,'Import élèves'!$B:$L,4,0),"")</f>
        <v>0</v>
      </c>
      <c r="F285" s="17">
        <f>IFERROR(VLOOKUP($A285,'Import élèves'!$B:$L,5,0),"")</f>
        <v>0</v>
      </c>
      <c r="G285" s="17">
        <f>IFERROR(VLOOKUP($A285,'Import élèves'!$B:$L,7,0),"")</f>
        <v>0</v>
      </c>
      <c r="H285" s="17">
        <f>IFERROR(VLOOKUP($A285,'Import élèves'!$B:$L,9,0),"")</f>
        <v>0</v>
      </c>
      <c r="I285" s="17">
        <f>IFERROR(VLOOKUP($A285,'Import élèves'!$B:$L,10,0),"")</f>
        <v>0</v>
      </c>
      <c r="J285" s="17">
        <f>IFERROR(VLOOKUP($A285,'Import élèves'!$B:$L,11,0),"")</f>
        <v>0</v>
      </c>
      <c r="K285" s="218"/>
    </row>
    <row r="286" spans="1:11" ht="15" customHeight="1" x14ac:dyDescent="0.25">
      <c r="A286" s="3">
        <v>285</v>
      </c>
      <c r="B286" s="3">
        <f>COUNTIF($K$2:K286,"x")</f>
        <v>0</v>
      </c>
      <c r="C286" s="3">
        <f>VLOOKUP($A286,'Import élèves'!$B:$L,2,0)</f>
        <v>285</v>
      </c>
      <c r="E286" s="17">
        <f>IFERROR(VLOOKUP($A286,'Import élèves'!$B:$L,4,0),"")</f>
        <v>0</v>
      </c>
      <c r="F286" s="17">
        <f>IFERROR(VLOOKUP($A286,'Import élèves'!$B:$L,5,0),"")</f>
        <v>0</v>
      </c>
      <c r="G286" s="17">
        <f>IFERROR(VLOOKUP($A286,'Import élèves'!$B:$L,7,0),"")</f>
        <v>0</v>
      </c>
      <c r="H286" s="17">
        <f>IFERROR(VLOOKUP($A286,'Import élèves'!$B:$L,9,0),"")</f>
        <v>0</v>
      </c>
      <c r="I286" s="17">
        <f>IFERROR(VLOOKUP($A286,'Import élèves'!$B:$L,10,0),"")</f>
        <v>0</v>
      </c>
      <c r="J286" s="17">
        <f>IFERROR(VLOOKUP($A286,'Import élèves'!$B:$L,11,0),"")</f>
        <v>0</v>
      </c>
      <c r="K286" s="218"/>
    </row>
    <row r="287" spans="1:11" ht="15" customHeight="1" x14ac:dyDescent="0.25">
      <c r="A287" s="3">
        <v>286</v>
      </c>
      <c r="B287" s="3">
        <f>COUNTIF($K$2:K287,"x")</f>
        <v>0</v>
      </c>
      <c r="C287" s="3">
        <f>VLOOKUP($A287,'Import élèves'!$B:$L,2,0)</f>
        <v>286</v>
      </c>
      <c r="E287" s="17">
        <f>IFERROR(VLOOKUP($A287,'Import élèves'!$B:$L,4,0),"")</f>
        <v>0</v>
      </c>
      <c r="F287" s="17">
        <f>IFERROR(VLOOKUP($A287,'Import élèves'!$B:$L,5,0),"")</f>
        <v>0</v>
      </c>
      <c r="G287" s="17">
        <f>IFERROR(VLOOKUP($A287,'Import élèves'!$B:$L,7,0),"")</f>
        <v>0</v>
      </c>
      <c r="H287" s="17">
        <f>IFERROR(VLOOKUP($A287,'Import élèves'!$B:$L,9,0),"")</f>
        <v>0</v>
      </c>
      <c r="I287" s="17">
        <f>IFERROR(VLOOKUP($A287,'Import élèves'!$B:$L,10,0),"")</f>
        <v>0</v>
      </c>
      <c r="J287" s="17">
        <f>IFERROR(VLOOKUP($A287,'Import élèves'!$B:$L,11,0),"")</f>
        <v>0</v>
      </c>
      <c r="K287" s="218"/>
    </row>
    <row r="288" spans="1:11" ht="15" customHeight="1" x14ac:dyDescent="0.25">
      <c r="A288" s="3">
        <v>287</v>
      </c>
      <c r="B288" s="3">
        <f>COUNTIF($K$2:K288,"x")</f>
        <v>0</v>
      </c>
      <c r="C288" s="3">
        <f>VLOOKUP($A288,'Import élèves'!$B:$L,2,0)</f>
        <v>287</v>
      </c>
      <c r="E288" s="17">
        <f>IFERROR(VLOOKUP($A288,'Import élèves'!$B:$L,4,0),"")</f>
        <v>0</v>
      </c>
      <c r="F288" s="17">
        <f>IFERROR(VLOOKUP($A288,'Import élèves'!$B:$L,5,0),"")</f>
        <v>0</v>
      </c>
      <c r="G288" s="17">
        <f>IFERROR(VLOOKUP($A288,'Import élèves'!$B:$L,7,0),"")</f>
        <v>0</v>
      </c>
      <c r="H288" s="17">
        <f>IFERROR(VLOOKUP($A288,'Import élèves'!$B:$L,9,0),"")</f>
        <v>0</v>
      </c>
      <c r="I288" s="17">
        <f>IFERROR(VLOOKUP($A288,'Import élèves'!$B:$L,10,0),"")</f>
        <v>0</v>
      </c>
      <c r="J288" s="17">
        <f>IFERROR(VLOOKUP($A288,'Import élèves'!$B:$L,11,0),"")</f>
        <v>0</v>
      </c>
      <c r="K288" s="218"/>
    </row>
    <row r="289" spans="1:11" ht="15" customHeight="1" x14ac:dyDescent="0.25">
      <c r="A289" s="3">
        <v>288</v>
      </c>
      <c r="B289" s="3">
        <f>COUNTIF($K$2:K289,"x")</f>
        <v>0</v>
      </c>
      <c r="C289" s="3">
        <f>VLOOKUP($A289,'Import élèves'!$B:$L,2,0)</f>
        <v>288</v>
      </c>
      <c r="E289" s="17">
        <f>IFERROR(VLOOKUP($A289,'Import élèves'!$B:$L,4,0),"")</f>
        <v>0</v>
      </c>
      <c r="F289" s="17">
        <f>IFERROR(VLOOKUP($A289,'Import élèves'!$B:$L,5,0),"")</f>
        <v>0</v>
      </c>
      <c r="G289" s="17">
        <f>IFERROR(VLOOKUP($A289,'Import élèves'!$B:$L,7,0),"")</f>
        <v>0</v>
      </c>
      <c r="H289" s="17">
        <f>IFERROR(VLOOKUP($A289,'Import élèves'!$B:$L,9,0),"")</f>
        <v>0</v>
      </c>
      <c r="I289" s="17">
        <f>IFERROR(VLOOKUP($A289,'Import élèves'!$B:$L,10,0),"")</f>
        <v>0</v>
      </c>
      <c r="J289" s="17">
        <f>IFERROR(VLOOKUP($A289,'Import élèves'!$B:$L,11,0),"")</f>
        <v>0</v>
      </c>
      <c r="K289" s="218"/>
    </row>
    <row r="290" spans="1:11" ht="15" customHeight="1" x14ac:dyDescent="0.25">
      <c r="A290" s="3">
        <v>289</v>
      </c>
      <c r="B290" s="3">
        <f>COUNTIF($K$2:K290,"x")</f>
        <v>0</v>
      </c>
      <c r="C290" s="3">
        <f>VLOOKUP($A290,'Import élèves'!$B:$L,2,0)</f>
        <v>289</v>
      </c>
      <c r="E290" s="17">
        <f>IFERROR(VLOOKUP($A290,'Import élèves'!$B:$L,4,0),"")</f>
        <v>0</v>
      </c>
      <c r="F290" s="17">
        <f>IFERROR(VLOOKUP($A290,'Import élèves'!$B:$L,5,0),"")</f>
        <v>0</v>
      </c>
      <c r="G290" s="17">
        <f>IFERROR(VLOOKUP($A290,'Import élèves'!$B:$L,7,0),"")</f>
        <v>0</v>
      </c>
      <c r="H290" s="17">
        <f>IFERROR(VLOOKUP($A290,'Import élèves'!$B:$L,9,0),"")</f>
        <v>0</v>
      </c>
      <c r="I290" s="17">
        <f>IFERROR(VLOOKUP($A290,'Import élèves'!$B:$L,10,0),"")</f>
        <v>0</v>
      </c>
      <c r="J290" s="17">
        <f>IFERROR(VLOOKUP($A290,'Import élèves'!$B:$L,11,0),"")</f>
        <v>0</v>
      </c>
      <c r="K290" s="218"/>
    </row>
    <row r="291" spans="1:11" ht="15" customHeight="1" x14ac:dyDescent="0.25">
      <c r="A291" s="3">
        <v>290</v>
      </c>
      <c r="B291" s="3">
        <f>COUNTIF($K$2:K291,"x")</f>
        <v>0</v>
      </c>
      <c r="C291" s="3">
        <f>VLOOKUP($A291,'Import élèves'!$B:$L,2,0)</f>
        <v>290</v>
      </c>
      <c r="E291" s="17">
        <f>IFERROR(VLOOKUP($A291,'Import élèves'!$B:$L,4,0),"")</f>
        <v>0</v>
      </c>
      <c r="F291" s="17">
        <f>IFERROR(VLOOKUP($A291,'Import élèves'!$B:$L,5,0),"")</f>
        <v>0</v>
      </c>
      <c r="G291" s="17">
        <f>IFERROR(VLOOKUP($A291,'Import élèves'!$B:$L,7,0),"")</f>
        <v>0</v>
      </c>
      <c r="H291" s="17">
        <f>IFERROR(VLOOKUP($A291,'Import élèves'!$B:$L,9,0),"")</f>
        <v>0</v>
      </c>
      <c r="I291" s="17">
        <f>IFERROR(VLOOKUP($A291,'Import élèves'!$B:$L,10,0),"")</f>
        <v>0</v>
      </c>
      <c r="J291" s="17">
        <f>IFERROR(VLOOKUP($A291,'Import élèves'!$B:$L,11,0),"")</f>
        <v>0</v>
      </c>
      <c r="K291" s="218"/>
    </row>
    <row r="292" spans="1:11" ht="15" customHeight="1" x14ac:dyDescent="0.25">
      <c r="A292" s="3">
        <v>291</v>
      </c>
      <c r="B292" s="3">
        <f>COUNTIF($K$2:K292,"x")</f>
        <v>0</v>
      </c>
      <c r="C292" s="3">
        <f>VLOOKUP($A292,'Import élèves'!$B:$L,2,0)</f>
        <v>291</v>
      </c>
      <c r="E292" s="17">
        <f>IFERROR(VLOOKUP($A292,'Import élèves'!$B:$L,4,0),"")</f>
        <v>0</v>
      </c>
      <c r="F292" s="17">
        <f>IFERROR(VLOOKUP($A292,'Import élèves'!$B:$L,5,0),"")</f>
        <v>0</v>
      </c>
      <c r="G292" s="17">
        <f>IFERROR(VLOOKUP($A292,'Import élèves'!$B:$L,7,0),"")</f>
        <v>0</v>
      </c>
      <c r="H292" s="17">
        <f>IFERROR(VLOOKUP($A292,'Import élèves'!$B:$L,9,0),"")</f>
        <v>0</v>
      </c>
      <c r="I292" s="17">
        <f>IFERROR(VLOOKUP($A292,'Import élèves'!$B:$L,10,0),"")</f>
        <v>0</v>
      </c>
      <c r="J292" s="17">
        <f>IFERROR(VLOOKUP($A292,'Import élèves'!$B:$L,11,0),"")</f>
        <v>0</v>
      </c>
      <c r="K292" s="218"/>
    </row>
    <row r="293" spans="1:11" ht="15" customHeight="1" x14ac:dyDescent="0.25">
      <c r="A293" s="3">
        <v>292</v>
      </c>
      <c r="B293" s="3">
        <f>COUNTIF($K$2:K293,"x")</f>
        <v>0</v>
      </c>
      <c r="C293" s="3">
        <f>VLOOKUP($A293,'Import élèves'!$B:$L,2,0)</f>
        <v>292</v>
      </c>
      <c r="E293" s="17">
        <f>IFERROR(VLOOKUP($A293,'Import élèves'!$B:$L,4,0),"")</f>
        <v>0</v>
      </c>
      <c r="F293" s="17">
        <f>IFERROR(VLOOKUP($A293,'Import élèves'!$B:$L,5,0),"")</f>
        <v>0</v>
      </c>
      <c r="G293" s="17">
        <f>IFERROR(VLOOKUP($A293,'Import élèves'!$B:$L,7,0),"")</f>
        <v>0</v>
      </c>
      <c r="H293" s="17">
        <f>IFERROR(VLOOKUP($A293,'Import élèves'!$B:$L,9,0),"")</f>
        <v>0</v>
      </c>
      <c r="I293" s="17">
        <f>IFERROR(VLOOKUP($A293,'Import élèves'!$B:$L,10,0),"")</f>
        <v>0</v>
      </c>
      <c r="J293" s="17">
        <f>IFERROR(VLOOKUP($A293,'Import élèves'!$B:$L,11,0),"")</f>
        <v>0</v>
      </c>
      <c r="K293" s="218"/>
    </row>
    <row r="294" spans="1:11" ht="15" customHeight="1" x14ac:dyDescent="0.25">
      <c r="A294" s="3">
        <v>293</v>
      </c>
      <c r="B294" s="3">
        <f>COUNTIF($K$2:K294,"x")</f>
        <v>0</v>
      </c>
      <c r="C294" s="3">
        <f>VLOOKUP($A294,'Import élèves'!$B:$L,2,0)</f>
        <v>293</v>
      </c>
      <c r="E294" s="17">
        <f>IFERROR(VLOOKUP($A294,'Import élèves'!$B:$L,4,0),"")</f>
        <v>0</v>
      </c>
      <c r="F294" s="17">
        <f>IFERROR(VLOOKUP($A294,'Import élèves'!$B:$L,5,0),"")</f>
        <v>0</v>
      </c>
      <c r="G294" s="17">
        <f>IFERROR(VLOOKUP($A294,'Import élèves'!$B:$L,7,0),"")</f>
        <v>0</v>
      </c>
      <c r="H294" s="17">
        <f>IFERROR(VLOOKUP($A294,'Import élèves'!$B:$L,9,0),"")</f>
        <v>0</v>
      </c>
      <c r="I294" s="17">
        <f>IFERROR(VLOOKUP($A294,'Import élèves'!$B:$L,10,0),"")</f>
        <v>0</v>
      </c>
      <c r="J294" s="17">
        <f>IFERROR(VLOOKUP($A294,'Import élèves'!$B:$L,11,0),"")</f>
        <v>0</v>
      </c>
      <c r="K294" s="218"/>
    </row>
    <row r="295" spans="1:11" ht="15" customHeight="1" x14ac:dyDescent="0.25">
      <c r="A295" s="3">
        <v>294</v>
      </c>
      <c r="B295" s="3">
        <f>COUNTIF($K$2:K295,"x")</f>
        <v>0</v>
      </c>
      <c r="C295" s="3">
        <f>VLOOKUP($A295,'Import élèves'!$B:$L,2,0)</f>
        <v>294</v>
      </c>
      <c r="E295" s="17">
        <f>IFERROR(VLOOKUP($A295,'Import élèves'!$B:$L,4,0),"")</f>
        <v>0</v>
      </c>
      <c r="F295" s="17">
        <f>IFERROR(VLOOKUP($A295,'Import élèves'!$B:$L,5,0),"")</f>
        <v>0</v>
      </c>
      <c r="G295" s="17">
        <f>IFERROR(VLOOKUP($A295,'Import élèves'!$B:$L,7,0),"")</f>
        <v>0</v>
      </c>
      <c r="H295" s="17">
        <f>IFERROR(VLOOKUP($A295,'Import élèves'!$B:$L,9,0),"")</f>
        <v>0</v>
      </c>
      <c r="I295" s="17">
        <f>IFERROR(VLOOKUP($A295,'Import élèves'!$B:$L,10,0),"")</f>
        <v>0</v>
      </c>
      <c r="J295" s="17">
        <f>IFERROR(VLOOKUP($A295,'Import élèves'!$B:$L,11,0),"")</f>
        <v>0</v>
      </c>
      <c r="K295" s="218"/>
    </row>
    <row r="296" spans="1:11" ht="15" customHeight="1" x14ac:dyDescent="0.25">
      <c r="A296" s="3">
        <v>295</v>
      </c>
      <c r="B296" s="3">
        <f>COUNTIF($K$2:K296,"x")</f>
        <v>0</v>
      </c>
      <c r="C296" s="3">
        <f>VLOOKUP($A296,'Import élèves'!$B:$L,2,0)</f>
        <v>295</v>
      </c>
      <c r="E296" s="17">
        <f>IFERROR(VLOOKUP($A296,'Import élèves'!$B:$L,4,0),"")</f>
        <v>0</v>
      </c>
      <c r="F296" s="17">
        <f>IFERROR(VLOOKUP($A296,'Import élèves'!$B:$L,5,0),"")</f>
        <v>0</v>
      </c>
      <c r="G296" s="17">
        <f>IFERROR(VLOOKUP($A296,'Import élèves'!$B:$L,7,0),"")</f>
        <v>0</v>
      </c>
      <c r="H296" s="17">
        <f>IFERROR(VLOOKUP($A296,'Import élèves'!$B:$L,9,0),"")</f>
        <v>0</v>
      </c>
      <c r="I296" s="17">
        <f>IFERROR(VLOOKUP($A296,'Import élèves'!$B:$L,10,0),"")</f>
        <v>0</v>
      </c>
      <c r="J296" s="17">
        <f>IFERROR(VLOOKUP($A296,'Import élèves'!$B:$L,11,0),"")</f>
        <v>0</v>
      </c>
      <c r="K296" s="218"/>
    </row>
    <row r="297" spans="1:11" ht="15" customHeight="1" x14ac:dyDescent="0.25">
      <c r="A297" s="3">
        <v>296</v>
      </c>
      <c r="B297" s="3">
        <f>COUNTIF($K$2:K297,"x")</f>
        <v>0</v>
      </c>
      <c r="C297" s="3">
        <f>VLOOKUP($A297,'Import élèves'!$B:$L,2,0)</f>
        <v>296</v>
      </c>
      <c r="E297" s="17">
        <f>IFERROR(VLOOKUP($A297,'Import élèves'!$B:$L,4,0),"")</f>
        <v>0</v>
      </c>
      <c r="F297" s="17">
        <f>IFERROR(VLOOKUP($A297,'Import élèves'!$B:$L,5,0),"")</f>
        <v>0</v>
      </c>
      <c r="G297" s="17">
        <f>IFERROR(VLOOKUP($A297,'Import élèves'!$B:$L,7,0),"")</f>
        <v>0</v>
      </c>
      <c r="H297" s="17">
        <f>IFERROR(VLOOKUP($A297,'Import élèves'!$B:$L,9,0),"")</f>
        <v>0</v>
      </c>
      <c r="I297" s="17">
        <f>IFERROR(VLOOKUP($A297,'Import élèves'!$B:$L,10,0),"")</f>
        <v>0</v>
      </c>
      <c r="J297" s="17">
        <f>IFERROR(VLOOKUP($A297,'Import élèves'!$B:$L,11,0),"")</f>
        <v>0</v>
      </c>
      <c r="K297" s="218"/>
    </row>
    <row r="298" spans="1:11" ht="15" customHeight="1" x14ac:dyDescent="0.25">
      <c r="A298" s="3">
        <v>297</v>
      </c>
      <c r="B298" s="3">
        <f>COUNTIF($K$2:K298,"x")</f>
        <v>0</v>
      </c>
      <c r="C298" s="3">
        <f>VLOOKUP($A298,'Import élèves'!$B:$L,2,0)</f>
        <v>297</v>
      </c>
      <c r="E298" s="17">
        <f>IFERROR(VLOOKUP($A298,'Import élèves'!$B:$L,4,0),"")</f>
        <v>0</v>
      </c>
      <c r="F298" s="17">
        <f>IFERROR(VLOOKUP($A298,'Import élèves'!$B:$L,5,0),"")</f>
        <v>0</v>
      </c>
      <c r="G298" s="17">
        <f>IFERROR(VLOOKUP($A298,'Import élèves'!$B:$L,7,0),"")</f>
        <v>0</v>
      </c>
      <c r="H298" s="17">
        <f>IFERROR(VLOOKUP($A298,'Import élèves'!$B:$L,9,0),"")</f>
        <v>0</v>
      </c>
      <c r="I298" s="17">
        <f>IFERROR(VLOOKUP($A298,'Import élèves'!$B:$L,10,0),"")</f>
        <v>0</v>
      </c>
      <c r="J298" s="17">
        <f>IFERROR(VLOOKUP($A298,'Import élèves'!$B:$L,11,0),"")</f>
        <v>0</v>
      </c>
      <c r="K298" s="218"/>
    </row>
    <row r="299" spans="1:11" ht="15" customHeight="1" x14ac:dyDescent="0.25">
      <c r="A299" s="3">
        <v>298</v>
      </c>
      <c r="B299" s="3">
        <f>COUNTIF($K$2:K299,"x")</f>
        <v>0</v>
      </c>
      <c r="C299" s="3">
        <f>VLOOKUP($A299,'Import élèves'!$B:$L,2,0)</f>
        <v>298</v>
      </c>
      <c r="E299" s="17">
        <f>IFERROR(VLOOKUP($A299,'Import élèves'!$B:$L,4,0),"")</f>
        <v>0</v>
      </c>
      <c r="F299" s="17">
        <f>IFERROR(VLOOKUP($A299,'Import élèves'!$B:$L,5,0),"")</f>
        <v>0</v>
      </c>
      <c r="G299" s="17">
        <f>IFERROR(VLOOKUP($A299,'Import élèves'!$B:$L,7,0),"")</f>
        <v>0</v>
      </c>
      <c r="H299" s="17">
        <f>IFERROR(VLOOKUP($A299,'Import élèves'!$B:$L,9,0),"")</f>
        <v>0</v>
      </c>
      <c r="I299" s="17">
        <f>IFERROR(VLOOKUP($A299,'Import élèves'!$B:$L,10,0),"")</f>
        <v>0</v>
      </c>
      <c r="J299" s="17">
        <f>IFERROR(VLOOKUP($A299,'Import élèves'!$B:$L,11,0),"")</f>
        <v>0</v>
      </c>
      <c r="K299" s="218"/>
    </row>
    <row r="300" spans="1:11" ht="15" customHeight="1" x14ac:dyDescent="0.25">
      <c r="A300" s="3">
        <v>299</v>
      </c>
      <c r="B300" s="3">
        <f>COUNTIF($K$2:K300,"x")</f>
        <v>0</v>
      </c>
      <c r="C300" s="3">
        <f>VLOOKUP($A300,'Import élèves'!$B:$L,2,0)</f>
        <v>299</v>
      </c>
      <c r="E300" s="17">
        <f>IFERROR(VLOOKUP($A300,'Import élèves'!$B:$L,4,0),"")</f>
        <v>0</v>
      </c>
      <c r="F300" s="17">
        <f>IFERROR(VLOOKUP($A300,'Import élèves'!$B:$L,5,0),"")</f>
        <v>0</v>
      </c>
      <c r="G300" s="17">
        <f>IFERROR(VLOOKUP($A300,'Import élèves'!$B:$L,7,0),"")</f>
        <v>0</v>
      </c>
      <c r="H300" s="17">
        <f>IFERROR(VLOOKUP($A300,'Import élèves'!$B:$L,9,0),"")</f>
        <v>0</v>
      </c>
      <c r="I300" s="17">
        <f>IFERROR(VLOOKUP($A300,'Import élèves'!$B:$L,10,0),"")</f>
        <v>0</v>
      </c>
      <c r="J300" s="17">
        <f>IFERROR(VLOOKUP($A300,'Import élèves'!$B:$L,11,0),"")</f>
        <v>0</v>
      </c>
      <c r="K300" s="218"/>
    </row>
    <row r="301" spans="1:11" ht="15" customHeight="1" x14ac:dyDescent="0.25">
      <c r="A301" s="3">
        <v>300</v>
      </c>
      <c r="B301" s="3">
        <f>COUNTIF($K$2:K301,"x")</f>
        <v>0</v>
      </c>
      <c r="C301" s="3">
        <f>VLOOKUP($A301,'Import élèves'!$B:$L,2,0)</f>
        <v>300</v>
      </c>
      <c r="E301" s="17">
        <f>IFERROR(VLOOKUP($A301,'Import élèves'!$B:$L,4,0),"")</f>
        <v>0</v>
      </c>
      <c r="F301" s="17">
        <f>IFERROR(VLOOKUP($A301,'Import élèves'!$B:$L,5,0),"")</f>
        <v>0</v>
      </c>
      <c r="G301" s="17">
        <f>IFERROR(VLOOKUP($A301,'Import élèves'!$B:$L,7,0),"")</f>
        <v>0</v>
      </c>
      <c r="H301" s="17">
        <f>IFERROR(VLOOKUP($A301,'Import élèves'!$B:$L,9,0),"")</f>
        <v>0</v>
      </c>
      <c r="I301" s="17">
        <f>IFERROR(VLOOKUP($A301,'Import élèves'!$B:$L,10,0),"")</f>
        <v>0</v>
      </c>
      <c r="J301" s="17">
        <f>IFERROR(VLOOKUP($A301,'Import élèves'!$B:$L,11,0),"")</f>
        <v>0</v>
      </c>
      <c r="K301" s="218"/>
    </row>
    <row r="302" spans="1:11" ht="15" customHeight="1" x14ac:dyDescent="0.25">
      <c r="A302" s="3">
        <v>301</v>
      </c>
      <c r="B302" s="3">
        <f>COUNTIF($K$2:K302,"x")</f>
        <v>0</v>
      </c>
      <c r="C302" s="3">
        <f>VLOOKUP($A302,'Import élèves'!$B:$L,2,0)</f>
        <v>301</v>
      </c>
      <c r="E302" s="17">
        <f>IFERROR(VLOOKUP($A302,'Import élèves'!$B:$L,4,0),"")</f>
        <v>0</v>
      </c>
      <c r="F302" s="17">
        <f>IFERROR(VLOOKUP($A302,'Import élèves'!$B:$L,5,0),"")</f>
        <v>0</v>
      </c>
      <c r="G302" s="17">
        <f>IFERROR(VLOOKUP($A302,'Import élèves'!$B:$L,7,0),"")</f>
        <v>0</v>
      </c>
      <c r="H302" s="17">
        <f>IFERROR(VLOOKUP($A302,'Import élèves'!$B:$L,9,0),"")</f>
        <v>0</v>
      </c>
      <c r="I302" s="17">
        <f>IFERROR(VLOOKUP($A302,'Import élèves'!$B:$L,10,0),"")</f>
        <v>0</v>
      </c>
      <c r="J302" s="17">
        <f>IFERROR(VLOOKUP($A302,'Import élèves'!$B:$L,11,0),"")</f>
        <v>0</v>
      </c>
      <c r="K302" s="218"/>
    </row>
    <row r="303" spans="1:11" ht="15" customHeight="1" x14ac:dyDescent="0.25">
      <c r="A303" s="3">
        <v>302</v>
      </c>
      <c r="B303" s="3">
        <f>COUNTIF($K$2:K303,"x")</f>
        <v>0</v>
      </c>
      <c r="C303" s="3">
        <f>VLOOKUP($A303,'Import élèves'!$B:$L,2,0)</f>
        <v>302</v>
      </c>
      <c r="E303" s="17">
        <f>IFERROR(VLOOKUP($A303,'Import élèves'!$B:$L,4,0),"")</f>
        <v>0</v>
      </c>
      <c r="F303" s="17">
        <f>IFERROR(VLOOKUP($A303,'Import élèves'!$B:$L,5,0),"")</f>
        <v>0</v>
      </c>
      <c r="G303" s="17">
        <f>IFERROR(VLOOKUP($A303,'Import élèves'!$B:$L,7,0),"")</f>
        <v>0</v>
      </c>
      <c r="H303" s="17">
        <f>IFERROR(VLOOKUP($A303,'Import élèves'!$B:$L,9,0),"")</f>
        <v>0</v>
      </c>
      <c r="I303" s="17">
        <f>IFERROR(VLOOKUP($A303,'Import élèves'!$B:$L,10,0),"")</f>
        <v>0</v>
      </c>
      <c r="J303" s="17">
        <f>IFERROR(VLOOKUP($A303,'Import élèves'!$B:$L,11,0),"")</f>
        <v>0</v>
      </c>
      <c r="K303" s="218"/>
    </row>
    <row r="304" spans="1:11" ht="15" customHeight="1" x14ac:dyDescent="0.25">
      <c r="A304" s="3">
        <v>303</v>
      </c>
      <c r="B304" s="3">
        <f>COUNTIF($K$2:K304,"x")</f>
        <v>0</v>
      </c>
      <c r="C304" s="3">
        <f>VLOOKUP($A304,'Import élèves'!$B:$L,2,0)</f>
        <v>303</v>
      </c>
      <c r="E304" s="17">
        <f>IFERROR(VLOOKUP($A304,'Import élèves'!$B:$L,4,0),"")</f>
        <v>0</v>
      </c>
      <c r="F304" s="17">
        <f>IFERROR(VLOOKUP($A304,'Import élèves'!$B:$L,5,0),"")</f>
        <v>0</v>
      </c>
      <c r="G304" s="17">
        <f>IFERROR(VLOOKUP($A304,'Import élèves'!$B:$L,7,0),"")</f>
        <v>0</v>
      </c>
      <c r="H304" s="17">
        <f>IFERROR(VLOOKUP($A304,'Import élèves'!$B:$L,9,0),"")</f>
        <v>0</v>
      </c>
      <c r="I304" s="17">
        <f>IFERROR(VLOOKUP($A304,'Import élèves'!$B:$L,10,0),"")</f>
        <v>0</v>
      </c>
      <c r="J304" s="17">
        <f>IFERROR(VLOOKUP($A304,'Import élèves'!$B:$L,11,0),"")</f>
        <v>0</v>
      </c>
      <c r="K304" s="218"/>
    </row>
    <row r="305" spans="1:11" ht="15" customHeight="1" x14ac:dyDescent="0.25">
      <c r="A305" s="3">
        <v>304</v>
      </c>
      <c r="B305" s="3">
        <f>COUNTIF($K$2:K305,"x")</f>
        <v>0</v>
      </c>
      <c r="C305" s="3">
        <f>VLOOKUP($A305,'Import élèves'!$B:$L,2,0)</f>
        <v>304</v>
      </c>
      <c r="E305" s="17">
        <f>IFERROR(VLOOKUP($A305,'Import élèves'!$B:$L,4,0),"")</f>
        <v>0</v>
      </c>
      <c r="F305" s="17">
        <f>IFERROR(VLOOKUP($A305,'Import élèves'!$B:$L,5,0),"")</f>
        <v>0</v>
      </c>
      <c r="G305" s="17">
        <f>IFERROR(VLOOKUP($A305,'Import élèves'!$B:$L,7,0),"")</f>
        <v>0</v>
      </c>
      <c r="H305" s="17">
        <f>IFERROR(VLOOKUP($A305,'Import élèves'!$B:$L,9,0),"")</f>
        <v>0</v>
      </c>
      <c r="I305" s="17">
        <f>IFERROR(VLOOKUP($A305,'Import élèves'!$B:$L,10,0),"")</f>
        <v>0</v>
      </c>
      <c r="J305" s="17">
        <f>IFERROR(VLOOKUP($A305,'Import élèves'!$B:$L,11,0),"")</f>
        <v>0</v>
      </c>
      <c r="K305" s="218"/>
    </row>
    <row r="306" spans="1:11" ht="15" customHeight="1" x14ac:dyDescent="0.25">
      <c r="A306" s="3">
        <v>305</v>
      </c>
      <c r="B306" s="3">
        <f>COUNTIF($K$2:K306,"x")</f>
        <v>0</v>
      </c>
      <c r="C306" s="3">
        <f>VLOOKUP($A306,'Import élèves'!$B:$L,2,0)</f>
        <v>305</v>
      </c>
      <c r="E306" s="17">
        <f>IFERROR(VLOOKUP($A306,'Import élèves'!$B:$L,4,0),"")</f>
        <v>0</v>
      </c>
      <c r="F306" s="17">
        <f>IFERROR(VLOOKUP($A306,'Import élèves'!$B:$L,5,0),"")</f>
        <v>0</v>
      </c>
      <c r="G306" s="17">
        <f>IFERROR(VLOOKUP($A306,'Import élèves'!$B:$L,7,0),"")</f>
        <v>0</v>
      </c>
      <c r="H306" s="17">
        <f>IFERROR(VLOOKUP($A306,'Import élèves'!$B:$L,9,0),"")</f>
        <v>0</v>
      </c>
      <c r="I306" s="17">
        <f>IFERROR(VLOOKUP($A306,'Import élèves'!$B:$L,10,0),"")</f>
        <v>0</v>
      </c>
      <c r="J306" s="17">
        <f>IFERROR(VLOOKUP($A306,'Import élèves'!$B:$L,11,0),"")</f>
        <v>0</v>
      </c>
      <c r="K306" s="218"/>
    </row>
    <row r="307" spans="1:11" ht="15" customHeight="1" x14ac:dyDescent="0.25">
      <c r="A307" s="3">
        <v>306</v>
      </c>
      <c r="B307" s="3">
        <f>COUNTIF($K$2:K307,"x")</f>
        <v>0</v>
      </c>
      <c r="C307" s="3">
        <f>VLOOKUP($A307,'Import élèves'!$B:$L,2,0)</f>
        <v>306</v>
      </c>
      <c r="E307" s="17">
        <f>IFERROR(VLOOKUP($A307,'Import élèves'!$B:$L,4,0),"")</f>
        <v>0</v>
      </c>
      <c r="F307" s="17">
        <f>IFERROR(VLOOKUP($A307,'Import élèves'!$B:$L,5,0),"")</f>
        <v>0</v>
      </c>
      <c r="G307" s="17">
        <f>IFERROR(VLOOKUP($A307,'Import élèves'!$B:$L,7,0),"")</f>
        <v>0</v>
      </c>
      <c r="H307" s="17">
        <f>IFERROR(VLOOKUP($A307,'Import élèves'!$B:$L,9,0),"")</f>
        <v>0</v>
      </c>
      <c r="I307" s="17">
        <f>IFERROR(VLOOKUP($A307,'Import élèves'!$B:$L,10,0),"")</f>
        <v>0</v>
      </c>
      <c r="J307" s="17">
        <f>IFERROR(VLOOKUP($A307,'Import élèves'!$B:$L,11,0),"")</f>
        <v>0</v>
      </c>
      <c r="K307" s="218"/>
    </row>
    <row r="308" spans="1:11" ht="15" customHeight="1" x14ac:dyDescent="0.25">
      <c r="A308" s="3">
        <v>307</v>
      </c>
      <c r="B308" s="3">
        <f>COUNTIF($K$2:K308,"x")</f>
        <v>0</v>
      </c>
      <c r="C308" s="3">
        <f>VLOOKUP($A308,'Import élèves'!$B:$L,2,0)</f>
        <v>307</v>
      </c>
      <c r="E308" s="17">
        <f>IFERROR(VLOOKUP($A308,'Import élèves'!$B:$L,4,0),"")</f>
        <v>0</v>
      </c>
      <c r="F308" s="17">
        <f>IFERROR(VLOOKUP($A308,'Import élèves'!$B:$L,5,0),"")</f>
        <v>0</v>
      </c>
      <c r="G308" s="17">
        <f>IFERROR(VLOOKUP($A308,'Import élèves'!$B:$L,7,0),"")</f>
        <v>0</v>
      </c>
      <c r="H308" s="17">
        <f>IFERROR(VLOOKUP($A308,'Import élèves'!$B:$L,9,0),"")</f>
        <v>0</v>
      </c>
      <c r="I308" s="17">
        <f>IFERROR(VLOOKUP($A308,'Import élèves'!$B:$L,10,0),"")</f>
        <v>0</v>
      </c>
      <c r="J308" s="17">
        <f>IFERROR(VLOOKUP($A308,'Import élèves'!$B:$L,11,0),"")</f>
        <v>0</v>
      </c>
      <c r="K308" s="218"/>
    </row>
    <row r="309" spans="1:11" ht="15" customHeight="1" x14ac:dyDescent="0.25">
      <c r="A309" s="3">
        <v>308</v>
      </c>
      <c r="B309" s="3">
        <f>COUNTIF($K$2:K309,"x")</f>
        <v>0</v>
      </c>
      <c r="C309" s="3">
        <f>VLOOKUP($A309,'Import élèves'!$B:$L,2,0)</f>
        <v>308</v>
      </c>
      <c r="E309" s="17">
        <f>IFERROR(VLOOKUP($A309,'Import élèves'!$B:$L,4,0),"")</f>
        <v>0</v>
      </c>
      <c r="F309" s="17">
        <f>IFERROR(VLOOKUP($A309,'Import élèves'!$B:$L,5,0),"")</f>
        <v>0</v>
      </c>
      <c r="G309" s="17">
        <f>IFERROR(VLOOKUP($A309,'Import élèves'!$B:$L,7,0),"")</f>
        <v>0</v>
      </c>
      <c r="H309" s="17">
        <f>IFERROR(VLOOKUP($A309,'Import élèves'!$B:$L,9,0),"")</f>
        <v>0</v>
      </c>
      <c r="I309" s="17">
        <f>IFERROR(VLOOKUP($A309,'Import élèves'!$B:$L,10,0),"")</f>
        <v>0</v>
      </c>
      <c r="J309" s="17">
        <f>IFERROR(VLOOKUP($A309,'Import élèves'!$B:$L,11,0),"")</f>
        <v>0</v>
      </c>
      <c r="K309" s="218"/>
    </row>
    <row r="310" spans="1:11" ht="15" customHeight="1" x14ac:dyDescent="0.25">
      <c r="A310" s="3">
        <v>309</v>
      </c>
      <c r="B310" s="3">
        <f>COUNTIF($K$2:K310,"x")</f>
        <v>0</v>
      </c>
      <c r="C310" s="3">
        <f>VLOOKUP($A310,'Import élèves'!$B:$L,2,0)</f>
        <v>309</v>
      </c>
      <c r="E310" s="17">
        <f>IFERROR(VLOOKUP($A310,'Import élèves'!$B:$L,4,0),"")</f>
        <v>0</v>
      </c>
      <c r="F310" s="17">
        <f>IFERROR(VLOOKUP($A310,'Import élèves'!$B:$L,5,0),"")</f>
        <v>0</v>
      </c>
      <c r="G310" s="17">
        <f>IFERROR(VLOOKUP($A310,'Import élèves'!$B:$L,7,0),"")</f>
        <v>0</v>
      </c>
      <c r="H310" s="17">
        <f>IFERROR(VLOOKUP($A310,'Import élèves'!$B:$L,9,0),"")</f>
        <v>0</v>
      </c>
      <c r="I310" s="17">
        <f>IFERROR(VLOOKUP($A310,'Import élèves'!$B:$L,10,0),"")</f>
        <v>0</v>
      </c>
      <c r="J310" s="17">
        <f>IFERROR(VLOOKUP($A310,'Import élèves'!$B:$L,11,0),"")</f>
        <v>0</v>
      </c>
      <c r="K310" s="218"/>
    </row>
    <row r="311" spans="1:11" ht="15" customHeight="1" x14ac:dyDescent="0.25">
      <c r="A311" s="3">
        <v>310</v>
      </c>
      <c r="B311" s="3">
        <f>COUNTIF($K$2:K311,"x")</f>
        <v>0</v>
      </c>
      <c r="C311" s="3">
        <f>VLOOKUP($A311,'Import élèves'!$B:$L,2,0)</f>
        <v>310</v>
      </c>
      <c r="E311" s="17">
        <f>IFERROR(VLOOKUP($A311,'Import élèves'!$B:$L,4,0),"")</f>
        <v>0</v>
      </c>
      <c r="F311" s="17">
        <f>IFERROR(VLOOKUP($A311,'Import élèves'!$B:$L,5,0),"")</f>
        <v>0</v>
      </c>
      <c r="G311" s="17">
        <f>IFERROR(VLOOKUP($A311,'Import élèves'!$B:$L,7,0),"")</f>
        <v>0</v>
      </c>
      <c r="H311" s="17">
        <f>IFERROR(VLOOKUP($A311,'Import élèves'!$B:$L,9,0),"")</f>
        <v>0</v>
      </c>
      <c r="I311" s="17">
        <f>IFERROR(VLOOKUP($A311,'Import élèves'!$B:$L,10,0),"")</f>
        <v>0</v>
      </c>
      <c r="J311" s="17">
        <f>IFERROR(VLOOKUP($A311,'Import élèves'!$B:$L,11,0),"")</f>
        <v>0</v>
      </c>
      <c r="K311" s="218"/>
    </row>
    <row r="312" spans="1:11" ht="15" customHeight="1" x14ac:dyDescent="0.25">
      <c r="A312" s="3">
        <v>311</v>
      </c>
      <c r="B312" s="3">
        <f>COUNTIF($K$2:K312,"x")</f>
        <v>0</v>
      </c>
      <c r="C312" s="3">
        <f>VLOOKUP($A312,'Import élèves'!$B:$L,2,0)</f>
        <v>311</v>
      </c>
      <c r="E312" s="17">
        <f>IFERROR(VLOOKUP($A312,'Import élèves'!$B:$L,4,0),"")</f>
        <v>0</v>
      </c>
      <c r="F312" s="17">
        <f>IFERROR(VLOOKUP($A312,'Import élèves'!$B:$L,5,0),"")</f>
        <v>0</v>
      </c>
      <c r="G312" s="17">
        <f>IFERROR(VLOOKUP($A312,'Import élèves'!$B:$L,7,0),"")</f>
        <v>0</v>
      </c>
      <c r="H312" s="17">
        <f>IFERROR(VLOOKUP($A312,'Import élèves'!$B:$L,9,0),"")</f>
        <v>0</v>
      </c>
      <c r="I312" s="17">
        <f>IFERROR(VLOOKUP($A312,'Import élèves'!$B:$L,10,0),"")</f>
        <v>0</v>
      </c>
      <c r="J312" s="17">
        <f>IFERROR(VLOOKUP($A312,'Import élèves'!$B:$L,11,0),"")</f>
        <v>0</v>
      </c>
      <c r="K312" s="218"/>
    </row>
    <row r="313" spans="1:11" ht="15" customHeight="1" x14ac:dyDescent="0.25">
      <c r="A313" s="3">
        <v>312</v>
      </c>
      <c r="B313" s="3">
        <f>COUNTIF($K$2:K313,"x")</f>
        <v>0</v>
      </c>
      <c r="C313" s="3">
        <f>VLOOKUP($A313,'Import élèves'!$B:$L,2,0)</f>
        <v>312</v>
      </c>
      <c r="E313" s="17">
        <f>IFERROR(VLOOKUP($A313,'Import élèves'!$B:$L,4,0),"")</f>
        <v>0</v>
      </c>
      <c r="F313" s="17">
        <f>IFERROR(VLOOKUP($A313,'Import élèves'!$B:$L,5,0),"")</f>
        <v>0</v>
      </c>
      <c r="G313" s="17">
        <f>IFERROR(VLOOKUP($A313,'Import élèves'!$B:$L,7,0),"")</f>
        <v>0</v>
      </c>
      <c r="H313" s="17">
        <f>IFERROR(VLOOKUP($A313,'Import élèves'!$B:$L,9,0),"")</f>
        <v>0</v>
      </c>
      <c r="I313" s="17">
        <f>IFERROR(VLOOKUP($A313,'Import élèves'!$B:$L,10,0),"")</f>
        <v>0</v>
      </c>
      <c r="J313" s="17">
        <f>IFERROR(VLOOKUP($A313,'Import élèves'!$B:$L,11,0),"")</f>
        <v>0</v>
      </c>
      <c r="K313" s="218"/>
    </row>
    <row r="314" spans="1:11" ht="15" customHeight="1" x14ac:dyDescent="0.25">
      <c r="A314" s="3">
        <v>313</v>
      </c>
      <c r="B314" s="3">
        <f>COUNTIF($K$2:K314,"x")</f>
        <v>0</v>
      </c>
      <c r="C314" s="3">
        <f>VLOOKUP($A314,'Import élèves'!$B:$L,2,0)</f>
        <v>313</v>
      </c>
      <c r="E314" s="17">
        <f>IFERROR(VLOOKUP($A314,'Import élèves'!$B:$L,4,0),"")</f>
        <v>0</v>
      </c>
      <c r="F314" s="17">
        <f>IFERROR(VLOOKUP($A314,'Import élèves'!$B:$L,5,0),"")</f>
        <v>0</v>
      </c>
      <c r="G314" s="17">
        <f>IFERROR(VLOOKUP($A314,'Import élèves'!$B:$L,7,0),"")</f>
        <v>0</v>
      </c>
      <c r="H314" s="17">
        <f>IFERROR(VLOOKUP($A314,'Import élèves'!$B:$L,9,0),"")</f>
        <v>0</v>
      </c>
      <c r="I314" s="17">
        <f>IFERROR(VLOOKUP($A314,'Import élèves'!$B:$L,10,0),"")</f>
        <v>0</v>
      </c>
      <c r="J314" s="17">
        <f>IFERROR(VLOOKUP($A314,'Import élèves'!$B:$L,11,0),"")</f>
        <v>0</v>
      </c>
      <c r="K314" s="218"/>
    </row>
    <row r="315" spans="1:11" ht="15" customHeight="1" x14ac:dyDescent="0.25">
      <c r="A315" s="3">
        <v>314</v>
      </c>
      <c r="B315" s="3">
        <f>COUNTIF($K$2:K315,"x")</f>
        <v>0</v>
      </c>
      <c r="C315" s="3">
        <f>VLOOKUP($A315,'Import élèves'!$B:$L,2,0)</f>
        <v>314</v>
      </c>
      <c r="E315" s="17">
        <f>IFERROR(VLOOKUP($A315,'Import élèves'!$B:$L,4,0),"")</f>
        <v>0</v>
      </c>
      <c r="F315" s="17">
        <f>IFERROR(VLOOKUP($A315,'Import élèves'!$B:$L,5,0),"")</f>
        <v>0</v>
      </c>
      <c r="G315" s="17">
        <f>IFERROR(VLOOKUP($A315,'Import élèves'!$B:$L,7,0),"")</f>
        <v>0</v>
      </c>
      <c r="H315" s="17">
        <f>IFERROR(VLOOKUP($A315,'Import élèves'!$B:$L,9,0),"")</f>
        <v>0</v>
      </c>
      <c r="I315" s="17">
        <f>IFERROR(VLOOKUP($A315,'Import élèves'!$B:$L,10,0),"")</f>
        <v>0</v>
      </c>
      <c r="J315" s="17">
        <f>IFERROR(VLOOKUP($A315,'Import élèves'!$B:$L,11,0),"")</f>
        <v>0</v>
      </c>
      <c r="K315" s="218"/>
    </row>
    <row r="316" spans="1:11" ht="15" customHeight="1" x14ac:dyDescent="0.25">
      <c r="A316" s="3">
        <v>315</v>
      </c>
      <c r="B316" s="3">
        <f>COUNTIF($K$2:K316,"x")</f>
        <v>0</v>
      </c>
      <c r="C316" s="3">
        <f>VLOOKUP($A316,'Import élèves'!$B:$L,2,0)</f>
        <v>315</v>
      </c>
      <c r="E316" s="17">
        <f>IFERROR(VLOOKUP($A316,'Import élèves'!$B:$L,4,0),"")</f>
        <v>0</v>
      </c>
      <c r="F316" s="17">
        <f>IFERROR(VLOOKUP($A316,'Import élèves'!$B:$L,5,0),"")</f>
        <v>0</v>
      </c>
      <c r="G316" s="17">
        <f>IFERROR(VLOOKUP($A316,'Import élèves'!$B:$L,7,0),"")</f>
        <v>0</v>
      </c>
      <c r="H316" s="17">
        <f>IFERROR(VLOOKUP($A316,'Import élèves'!$B:$L,9,0),"")</f>
        <v>0</v>
      </c>
      <c r="I316" s="17">
        <f>IFERROR(VLOOKUP($A316,'Import élèves'!$B:$L,10,0),"")</f>
        <v>0</v>
      </c>
      <c r="J316" s="17">
        <f>IFERROR(VLOOKUP($A316,'Import élèves'!$B:$L,11,0),"")</f>
        <v>0</v>
      </c>
      <c r="K316" s="218"/>
    </row>
    <row r="317" spans="1:11" ht="15" customHeight="1" x14ac:dyDescent="0.25">
      <c r="A317" s="3">
        <v>316</v>
      </c>
      <c r="B317" s="3">
        <f>COUNTIF($K$2:K317,"x")</f>
        <v>0</v>
      </c>
      <c r="C317" s="3">
        <f>VLOOKUP($A317,'Import élèves'!$B:$L,2,0)</f>
        <v>316</v>
      </c>
      <c r="E317" s="17">
        <f>IFERROR(VLOOKUP($A317,'Import élèves'!$B:$L,4,0),"")</f>
        <v>0</v>
      </c>
      <c r="F317" s="17">
        <f>IFERROR(VLOOKUP($A317,'Import élèves'!$B:$L,5,0),"")</f>
        <v>0</v>
      </c>
      <c r="G317" s="17">
        <f>IFERROR(VLOOKUP($A317,'Import élèves'!$B:$L,7,0),"")</f>
        <v>0</v>
      </c>
      <c r="H317" s="17">
        <f>IFERROR(VLOOKUP($A317,'Import élèves'!$B:$L,9,0),"")</f>
        <v>0</v>
      </c>
      <c r="I317" s="17">
        <f>IFERROR(VLOOKUP($A317,'Import élèves'!$B:$L,10,0),"")</f>
        <v>0</v>
      </c>
      <c r="J317" s="17">
        <f>IFERROR(VLOOKUP($A317,'Import élèves'!$B:$L,11,0),"")</f>
        <v>0</v>
      </c>
      <c r="K317" s="218"/>
    </row>
    <row r="318" spans="1:11" ht="15" customHeight="1" x14ac:dyDescent="0.25">
      <c r="A318" s="3">
        <v>317</v>
      </c>
      <c r="B318" s="3">
        <f>COUNTIF($K$2:K318,"x")</f>
        <v>0</v>
      </c>
      <c r="C318" s="3">
        <f>VLOOKUP($A318,'Import élèves'!$B:$L,2,0)</f>
        <v>317</v>
      </c>
      <c r="E318" s="17">
        <f>IFERROR(VLOOKUP($A318,'Import élèves'!$B:$L,4,0),"")</f>
        <v>0</v>
      </c>
      <c r="F318" s="17">
        <f>IFERROR(VLOOKUP($A318,'Import élèves'!$B:$L,5,0),"")</f>
        <v>0</v>
      </c>
      <c r="G318" s="17">
        <f>IFERROR(VLOOKUP($A318,'Import élèves'!$B:$L,7,0),"")</f>
        <v>0</v>
      </c>
      <c r="H318" s="17">
        <f>IFERROR(VLOOKUP($A318,'Import élèves'!$B:$L,9,0),"")</f>
        <v>0</v>
      </c>
      <c r="I318" s="17">
        <f>IFERROR(VLOOKUP($A318,'Import élèves'!$B:$L,10,0),"")</f>
        <v>0</v>
      </c>
      <c r="J318" s="17">
        <f>IFERROR(VLOOKUP($A318,'Import élèves'!$B:$L,11,0),"")</f>
        <v>0</v>
      </c>
      <c r="K318" s="218"/>
    </row>
    <row r="319" spans="1:11" ht="15" customHeight="1" x14ac:dyDescent="0.25">
      <c r="A319" s="3">
        <v>318</v>
      </c>
      <c r="B319" s="3">
        <f>COUNTIF($K$2:K319,"x")</f>
        <v>0</v>
      </c>
      <c r="C319" s="3">
        <f>VLOOKUP($A319,'Import élèves'!$B:$L,2,0)</f>
        <v>318</v>
      </c>
      <c r="E319" s="17">
        <f>IFERROR(VLOOKUP($A319,'Import élèves'!$B:$L,4,0),"")</f>
        <v>0</v>
      </c>
      <c r="F319" s="17">
        <f>IFERROR(VLOOKUP($A319,'Import élèves'!$B:$L,5,0),"")</f>
        <v>0</v>
      </c>
      <c r="G319" s="17">
        <f>IFERROR(VLOOKUP($A319,'Import élèves'!$B:$L,7,0),"")</f>
        <v>0</v>
      </c>
      <c r="H319" s="17">
        <f>IFERROR(VLOOKUP($A319,'Import élèves'!$B:$L,9,0),"")</f>
        <v>0</v>
      </c>
      <c r="I319" s="17">
        <f>IFERROR(VLOOKUP($A319,'Import élèves'!$B:$L,10,0),"")</f>
        <v>0</v>
      </c>
      <c r="J319" s="17">
        <f>IFERROR(VLOOKUP($A319,'Import élèves'!$B:$L,11,0),"")</f>
        <v>0</v>
      </c>
      <c r="K319" s="218"/>
    </row>
    <row r="320" spans="1:11" ht="15" customHeight="1" x14ac:dyDescent="0.25">
      <c r="A320" s="3">
        <v>319</v>
      </c>
      <c r="B320" s="3">
        <f>COUNTIF($K$2:K320,"x")</f>
        <v>0</v>
      </c>
      <c r="C320" s="3">
        <f>VLOOKUP($A320,'Import élèves'!$B:$L,2,0)</f>
        <v>319</v>
      </c>
      <c r="E320" s="17">
        <f>IFERROR(VLOOKUP($A320,'Import élèves'!$B:$L,4,0),"")</f>
        <v>0</v>
      </c>
      <c r="F320" s="17">
        <f>IFERROR(VLOOKUP($A320,'Import élèves'!$B:$L,5,0),"")</f>
        <v>0</v>
      </c>
      <c r="G320" s="17">
        <f>IFERROR(VLOOKUP($A320,'Import élèves'!$B:$L,7,0),"")</f>
        <v>0</v>
      </c>
      <c r="H320" s="17">
        <f>IFERROR(VLOOKUP($A320,'Import élèves'!$B:$L,9,0),"")</f>
        <v>0</v>
      </c>
      <c r="I320" s="17">
        <f>IFERROR(VLOOKUP($A320,'Import élèves'!$B:$L,10,0),"")</f>
        <v>0</v>
      </c>
      <c r="J320" s="17">
        <f>IFERROR(VLOOKUP($A320,'Import élèves'!$B:$L,11,0),"")</f>
        <v>0</v>
      </c>
      <c r="K320" s="218"/>
    </row>
    <row r="321" spans="1:11" ht="15" customHeight="1" x14ac:dyDescent="0.25">
      <c r="A321" s="3">
        <v>320</v>
      </c>
      <c r="B321" s="3">
        <f>COUNTIF($K$2:K321,"x")</f>
        <v>0</v>
      </c>
      <c r="C321" s="3">
        <f>VLOOKUP($A321,'Import élèves'!$B:$L,2,0)</f>
        <v>320</v>
      </c>
      <c r="E321" s="17">
        <f>IFERROR(VLOOKUP($A321,'Import élèves'!$B:$L,4,0),"")</f>
        <v>0</v>
      </c>
      <c r="F321" s="17">
        <f>IFERROR(VLOOKUP($A321,'Import élèves'!$B:$L,5,0),"")</f>
        <v>0</v>
      </c>
      <c r="G321" s="17">
        <f>IFERROR(VLOOKUP($A321,'Import élèves'!$B:$L,7,0),"")</f>
        <v>0</v>
      </c>
      <c r="H321" s="17">
        <f>IFERROR(VLOOKUP($A321,'Import élèves'!$B:$L,9,0),"")</f>
        <v>0</v>
      </c>
      <c r="I321" s="17">
        <f>IFERROR(VLOOKUP($A321,'Import élèves'!$B:$L,10,0),"")</f>
        <v>0</v>
      </c>
      <c r="J321" s="17">
        <f>IFERROR(VLOOKUP($A321,'Import élèves'!$B:$L,11,0),"")</f>
        <v>0</v>
      </c>
      <c r="K321" s="218"/>
    </row>
    <row r="322" spans="1:11" ht="15" customHeight="1" x14ac:dyDescent="0.25">
      <c r="A322" s="3">
        <v>321</v>
      </c>
      <c r="B322" s="3">
        <f>COUNTIF($K$2:K322,"x")</f>
        <v>0</v>
      </c>
      <c r="C322" s="3">
        <f>VLOOKUP($A322,'Import élèves'!$B:$L,2,0)</f>
        <v>321</v>
      </c>
      <c r="E322" s="17">
        <f>IFERROR(VLOOKUP($A322,'Import élèves'!$B:$L,4,0),"")</f>
        <v>0</v>
      </c>
      <c r="F322" s="17">
        <f>IFERROR(VLOOKUP($A322,'Import élèves'!$B:$L,5,0),"")</f>
        <v>0</v>
      </c>
      <c r="G322" s="17">
        <f>IFERROR(VLOOKUP($A322,'Import élèves'!$B:$L,7,0),"")</f>
        <v>0</v>
      </c>
      <c r="H322" s="17">
        <f>IFERROR(VLOOKUP($A322,'Import élèves'!$B:$L,9,0),"")</f>
        <v>0</v>
      </c>
      <c r="I322" s="17">
        <f>IFERROR(VLOOKUP($A322,'Import élèves'!$B:$L,10,0),"")</f>
        <v>0</v>
      </c>
      <c r="J322" s="17">
        <f>IFERROR(VLOOKUP($A322,'Import élèves'!$B:$L,11,0),"")</f>
        <v>0</v>
      </c>
      <c r="K322" s="218"/>
    </row>
    <row r="323" spans="1:11" ht="15" customHeight="1" x14ac:dyDescent="0.25">
      <c r="A323" s="3">
        <v>322</v>
      </c>
      <c r="B323" s="3">
        <f>COUNTIF($K$2:K323,"x")</f>
        <v>0</v>
      </c>
      <c r="C323" s="3">
        <f>VLOOKUP($A323,'Import élèves'!$B:$L,2,0)</f>
        <v>322</v>
      </c>
      <c r="E323" s="17">
        <f>IFERROR(VLOOKUP($A323,'Import élèves'!$B:$L,4,0),"")</f>
        <v>0</v>
      </c>
      <c r="F323" s="17">
        <f>IFERROR(VLOOKUP($A323,'Import élèves'!$B:$L,5,0),"")</f>
        <v>0</v>
      </c>
      <c r="G323" s="17">
        <f>IFERROR(VLOOKUP($A323,'Import élèves'!$B:$L,7,0),"")</f>
        <v>0</v>
      </c>
      <c r="H323" s="17">
        <f>IFERROR(VLOOKUP($A323,'Import élèves'!$B:$L,9,0),"")</f>
        <v>0</v>
      </c>
      <c r="I323" s="17">
        <f>IFERROR(VLOOKUP($A323,'Import élèves'!$B:$L,10,0),"")</f>
        <v>0</v>
      </c>
      <c r="J323" s="17">
        <f>IFERROR(VLOOKUP($A323,'Import élèves'!$B:$L,11,0),"")</f>
        <v>0</v>
      </c>
      <c r="K323" s="218"/>
    </row>
    <row r="324" spans="1:11" ht="15" customHeight="1" x14ac:dyDescent="0.25">
      <c r="A324" s="3">
        <v>323</v>
      </c>
      <c r="B324" s="3">
        <f>COUNTIF($K$2:K324,"x")</f>
        <v>0</v>
      </c>
      <c r="C324" s="3">
        <f>VLOOKUP($A324,'Import élèves'!$B:$L,2,0)</f>
        <v>323</v>
      </c>
      <c r="E324" s="17">
        <f>IFERROR(VLOOKUP($A324,'Import élèves'!$B:$L,4,0),"")</f>
        <v>0</v>
      </c>
      <c r="F324" s="17">
        <f>IFERROR(VLOOKUP($A324,'Import élèves'!$B:$L,5,0),"")</f>
        <v>0</v>
      </c>
      <c r="G324" s="17">
        <f>IFERROR(VLOOKUP($A324,'Import élèves'!$B:$L,7,0),"")</f>
        <v>0</v>
      </c>
      <c r="H324" s="17">
        <f>IFERROR(VLOOKUP($A324,'Import élèves'!$B:$L,9,0),"")</f>
        <v>0</v>
      </c>
      <c r="I324" s="17">
        <f>IFERROR(VLOOKUP($A324,'Import élèves'!$B:$L,10,0),"")</f>
        <v>0</v>
      </c>
      <c r="J324" s="17">
        <f>IFERROR(VLOOKUP($A324,'Import élèves'!$B:$L,11,0),"")</f>
        <v>0</v>
      </c>
      <c r="K324" s="218"/>
    </row>
    <row r="325" spans="1:11" ht="15" customHeight="1" x14ac:dyDescent="0.25">
      <c r="A325" s="3">
        <v>324</v>
      </c>
      <c r="B325" s="3">
        <f>COUNTIF($K$2:K325,"x")</f>
        <v>0</v>
      </c>
      <c r="C325" s="3">
        <f>VLOOKUP($A325,'Import élèves'!$B:$L,2,0)</f>
        <v>324</v>
      </c>
      <c r="E325" s="17">
        <f>IFERROR(VLOOKUP($A325,'Import élèves'!$B:$L,4,0),"")</f>
        <v>0</v>
      </c>
      <c r="F325" s="17">
        <f>IFERROR(VLOOKUP($A325,'Import élèves'!$B:$L,5,0),"")</f>
        <v>0</v>
      </c>
      <c r="G325" s="17">
        <f>IFERROR(VLOOKUP($A325,'Import élèves'!$B:$L,7,0),"")</f>
        <v>0</v>
      </c>
      <c r="H325" s="17">
        <f>IFERROR(VLOOKUP($A325,'Import élèves'!$B:$L,9,0),"")</f>
        <v>0</v>
      </c>
      <c r="I325" s="17">
        <f>IFERROR(VLOOKUP($A325,'Import élèves'!$B:$L,10,0),"")</f>
        <v>0</v>
      </c>
      <c r="J325" s="17">
        <f>IFERROR(VLOOKUP($A325,'Import élèves'!$B:$L,11,0),"")</f>
        <v>0</v>
      </c>
      <c r="K325" s="218"/>
    </row>
    <row r="326" spans="1:11" ht="15" customHeight="1" x14ac:dyDescent="0.25">
      <c r="A326" s="3">
        <v>325</v>
      </c>
      <c r="B326" s="3">
        <f>COUNTIF($K$2:K326,"x")</f>
        <v>0</v>
      </c>
      <c r="C326" s="3">
        <f>VLOOKUP($A326,'Import élèves'!$B:$L,2,0)</f>
        <v>325</v>
      </c>
      <c r="E326" s="17">
        <f>IFERROR(VLOOKUP($A326,'Import élèves'!$B:$L,4,0),"")</f>
        <v>0</v>
      </c>
      <c r="F326" s="17">
        <f>IFERROR(VLOOKUP($A326,'Import élèves'!$B:$L,5,0),"")</f>
        <v>0</v>
      </c>
      <c r="G326" s="17">
        <f>IFERROR(VLOOKUP($A326,'Import élèves'!$B:$L,7,0),"")</f>
        <v>0</v>
      </c>
      <c r="H326" s="17">
        <f>IFERROR(VLOOKUP($A326,'Import élèves'!$B:$L,9,0),"")</f>
        <v>0</v>
      </c>
      <c r="I326" s="17">
        <f>IFERROR(VLOOKUP($A326,'Import élèves'!$B:$L,10,0),"")</f>
        <v>0</v>
      </c>
      <c r="J326" s="17">
        <f>IFERROR(VLOOKUP($A326,'Import élèves'!$B:$L,11,0),"")</f>
        <v>0</v>
      </c>
      <c r="K326" s="218"/>
    </row>
    <row r="327" spans="1:11" ht="15" customHeight="1" x14ac:dyDescent="0.25">
      <c r="A327" s="3">
        <v>326</v>
      </c>
      <c r="B327" s="3">
        <f>COUNTIF($K$2:K327,"x")</f>
        <v>0</v>
      </c>
      <c r="C327" s="3">
        <f>VLOOKUP($A327,'Import élèves'!$B:$L,2,0)</f>
        <v>326</v>
      </c>
      <c r="E327" s="17">
        <f>IFERROR(VLOOKUP($A327,'Import élèves'!$B:$L,4,0),"")</f>
        <v>0</v>
      </c>
      <c r="F327" s="17">
        <f>IFERROR(VLOOKUP($A327,'Import élèves'!$B:$L,5,0),"")</f>
        <v>0</v>
      </c>
      <c r="G327" s="17">
        <f>IFERROR(VLOOKUP($A327,'Import élèves'!$B:$L,7,0),"")</f>
        <v>0</v>
      </c>
      <c r="H327" s="17">
        <f>IFERROR(VLOOKUP($A327,'Import élèves'!$B:$L,9,0),"")</f>
        <v>0</v>
      </c>
      <c r="I327" s="17">
        <f>IFERROR(VLOOKUP($A327,'Import élèves'!$B:$L,10,0),"")</f>
        <v>0</v>
      </c>
      <c r="J327" s="17">
        <f>IFERROR(VLOOKUP($A327,'Import élèves'!$B:$L,11,0),"")</f>
        <v>0</v>
      </c>
      <c r="K327" s="218"/>
    </row>
    <row r="328" spans="1:11" ht="15" customHeight="1" x14ac:dyDescent="0.25">
      <c r="A328" s="3">
        <v>327</v>
      </c>
      <c r="B328" s="3">
        <f>COUNTIF($K$2:K328,"x")</f>
        <v>0</v>
      </c>
      <c r="C328" s="3">
        <f>VLOOKUP($A328,'Import élèves'!$B:$L,2,0)</f>
        <v>327</v>
      </c>
      <c r="E328" s="17">
        <f>IFERROR(VLOOKUP($A328,'Import élèves'!$B:$L,4,0),"")</f>
        <v>0</v>
      </c>
      <c r="F328" s="17">
        <f>IFERROR(VLOOKUP($A328,'Import élèves'!$B:$L,5,0),"")</f>
        <v>0</v>
      </c>
      <c r="G328" s="17">
        <f>IFERROR(VLOOKUP($A328,'Import élèves'!$B:$L,7,0),"")</f>
        <v>0</v>
      </c>
      <c r="H328" s="17">
        <f>IFERROR(VLOOKUP($A328,'Import élèves'!$B:$L,9,0),"")</f>
        <v>0</v>
      </c>
      <c r="I328" s="17">
        <f>IFERROR(VLOOKUP($A328,'Import élèves'!$B:$L,10,0),"")</f>
        <v>0</v>
      </c>
      <c r="J328" s="17">
        <f>IFERROR(VLOOKUP($A328,'Import élèves'!$B:$L,11,0),"")</f>
        <v>0</v>
      </c>
      <c r="K328" s="218"/>
    </row>
    <row r="329" spans="1:11" ht="15" customHeight="1" x14ac:dyDescent="0.25">
      <c r="A329" s="3">
        <v>328</v>
      </c>
      <c r="B329" s="3">
        <f>COUNTIF($K$2:K329,"x")</f>
        <v>0</v>
      </c>
      <c r="C329" s="3">
        <f>VLOOKUP($A329,'Import élèves'!$B:$L,2,0)</f>
        <v>328</v>
      </c>
      <c r="E329" s="17">
        <f>IFERROR(VLOOKUP($A329,'Import élèves'!$B:$L,4,0),"")</f>
        <v>0</v>
      </c>
      <c r="F329" s="17">
        <f>IFERROR(VLOOKUP($A329,'Import élèves'!$B:$L,5,0),"")</f>
        <v>0</v>
      </c>
      <c r="G329" s="17">
        <f>IFERROR(VLOOKUP($A329,'Import élèves'!$B:$L,7,0),"")</f>
        <v>0</v>
      </c>
      <c r="H329" s="17">
        <f>IFERROR(VLOOKUP($A329,'Import élèves'!$B:$L,9,0),"")</f>
        <v>0</v>
      </c>
      <c r="I329" s="17">
        <f>IFERROR(VLOOKUP($A329,'Import élèves'!$B:$L,10,0),"")</f>
        <v>0</v>
      </c>
      <c r="J329" s="17">
        <f>IFERROR(VLOOKUP($A329,'Import élèves'!$B:$L,11,0),"")</f>
        <v>0</v>
      </c>
      <c r="K329" s="218"/>
    </row>
    <row r="330" spans="1:11" ht="15" customHeight="1" x14ac:dyDescent="0.25">
      <c r="A330" s="3">
        <v>329</v>
      </c>
      <c r="B330" s="3">
        <f>COUNTIF($K$2:K330,"x")</f>
        <v>0</v>
      </c>
      <c r="C330" s="3">
        <f>VLOOKUP($A330,'Import élèves'!$B:$L,2,0)</f>
        <v>329</v>
      </c>
      <c r="E330" s="17">
        <f>IFERROR(VLOOKUP($A330,'Import élèves'!$B:$L,4,0),"")</f>
        <v>0</v>
      </c>
      <c r="F330" s="17">
        <f>IFERROR(VLOOKUP($A330,'Import élèves'!$B:$L,5,0),"")</f>
        <v>0</v>
      </c>
      <c r="G330" s="17">
        <f>IFERROR(VLOOKUP($A330,'Import élèves'!$B:$L,7,0),"")</f>
        <v>0</v>
      </c>
      <c r="H330" s="17">
        <f>IFERROR(VLOOKUP($A330,'Import élèves'!$B:$L,9,0),"")</f>
        <v>0</v>
      </c>
      <c r="I330" s="17">
        <f>IFERROR(VLOOKUP($A330,'Import élèves'!$B:$L,10,0),"")</f>
        <v>0</v>
      </c>
      <c r="J330" s="17">
        <f>IFERROR(VLOOKUP($A330,'Import élèves'!$B:$L,11,0),"")</f>
        <v>0</v>
      </c>
      <c r="K330" s="218"/>
    </row>
    <row r="331" spans="1:11" ht="15" customHeight="1" x14ac:dyDescent="0.25">
      <c r="A331" s="3">
        <v>330</v>
      </c>
      <c r="B331" s="3">
        <f>COUNTIF($K$2:K331,"x")</f>
        <v>0</v>
      </c>
      <c r="C331" s="3">
        <f>VLOOKUP($A331,'Import élèves'!$B:$L,2,0)</f>
        <v>330</v>
      </c>
      <c r="E331" s="17">
        <f>IFERROR(VLOOKUP($A331,'Import élèves'!$B:$L,4,0),"")</f>
        <v>0</v>
      </c>
      <c r="F331" s="17">
        <f>IFERROR(VLOOKUP($A331,'Import élèves'!$B:$L,5,0),"")</f>
        <v>0</v>
      </c>
      <c r="G331" s="17">
        <f>IFERROR(VLOOKUP($A331,'Import élèves'!$B:$L,7,0),"")</f>
        <v>0</v>
      </c>
      <c r="H331" s="17">
        <f>IFERROR(VLOOKUP($A331,'Import élèves'!$B:$L,9,0),"")</f>
        <v>0</v>
      </c>
      <c r="I331" s="17">
        <f>IFERROR(VLOOKUP($A331,'Import élèves'!$B:$L,10,0),"")</f>
        <v>0</v>
      </c>
      <c r="J331" s="17">
        <f>IFERROR(VLOOKUP($A331,'Import élèves'!$B:$L,11,0),"")</f>
        <v>0</v>
      </c>
      <c r="K331" s="218"/>
    </row>
    <row r="332" spans="1:11" ht="15" customHeight="1" x14ac:dyDescent="0.25">
      <c r="A332" s="3">
        <v>331</v>
      </c>
      <c r="B332" s="3">
        <f>COUNTIF($K$2:K332,"x")</f>
        <v>0</v>
      </c>
      <c r="C332" s="3">
        <f>VLOOKUP($A332,'Import élèves'!$B:$L,2,0)</f>
        <v>331</v>
      </c>
      <c r="E332" s="17">
        <f>IFERROR(VLOOKUP($A332,'Import élèves'!$B:$L,4,0),"")</f>
        <v>0</v>
      </c>
      <c r="F332" s="17">
        <f>IFERROR(VLOOKUP($A332,'Import élèves'!$B:$L,5,0),"")</f>
        <v>0</v>
      </c>
      <c r="G332" s="17">
        <f>IFERROR(VLOOKUP($A332,'Import élèves'!$B:$L,7,0),"")</f>
        <v>0</v>
      </c>
      <c r="H332" s="17">
        <f>IFERROR(VLOOKUP($A332,'Import élèves'!$B:$L,9,0),"")</f>
        <v>0</v>
      </c>
      <c r="I332" s="17">
        <f>IFERROR(VLOOKUP($A332,'Import élèves'!$B:$L,10,0),"")</f>
        <v>0</v>
      </c>
      <c r="J332" s="17">
        <f>IFERROR(VLOOKUP($A332,'Import élèves'!$B:$L,11,0),"")</f>
        <v>0</v>
      </c>
      <c r="K332" s="218"/>
    </row>
    <row r="333" spans="1:11" ht="15" customHeight="1" x14ac:dyDescent="0.25">
      <c r="A333" s="3">
        <v>332</v>
      </c>
      <c r="B333" s="3">
        <f>COUNTIF($K$2:K333,"x")</f>
        <v>0</v>
      </c>
      <c r="C333" s="3">
        <f>VLOOKUP($A333,'Import élèves'!$B:$L,2,0)</f>
        <v>332</v>
      </c>
      <c r="E333" s="17">
        <f>IFERROR(VLOOKUP($A333,'Import élèves'!$B:$L,4,0),"")</f>
        <v>0</v>
      </c>
      <c r="F333" s="17">
        <f>IFERROR(VLOOKUP($A333,'Import élèves'!$B:$L,5,0),"")</f>
        <v>0</v>
      </c>
      <c r="G333" s="17">
        <f>IFERROR(VLOOKUP($A333,'Import élèves'!$B:$L,7,0),"")</f>
        <v>0</v>
      </c>
      <c r="H333" s="17">
        <f>IFERROR(VLOOKUP($A333,'Import élèves'!$B:$L,9,0),"")</f>
        <v>0</v>
      </c>
      <c r="I333" s="17">
        <f>IFERROR(VLOOKUP($A333,'Import élèves'!$B:$L,10,0),"")</f>
        <v>0</v>
      </c>
      <c r="J333" s="17">
        <f>IFERROR(VLOOKUP($A333,'Import élèves'!$B:$L,11,0),"")</f>
        <v>0</v>
      </c>
      <c r="K333" s="218"/>
    </row>
    <row r="334" spans="1:11" ht="15" customHeight="1" x14ac:dyDescent="0.25">
      <c r="A334" s="3">
        <v>333</v>
      </c>
      <c r="B334" s="3">
        <f>COUNTIF($K$2:K334,"x")</f>
        <v>0</v>
      </c>
      <c r="C334" s="3">
        <f>VLOOKUP($A334,'Import élèves'!$B:$L,2,0)</f>
        <v>333</v>
      </c>
      <c r="E334" s="17">
        <f>IFERROR(VLOOKUP($A334,'Import élèves'!$B:$L,4,0),"")</f>
        <v>0</v>
      </c>
      <c r="F334" s="17">
        <f>IFERROR(VLOOKUP($A334,'Import élèves'!$B:$L,5,0),"")</f>
        <v>0</v>
      </c>
      <c r="G334" s="17">
        <f>IFERROR(VLOOKUP($A334,'Import élèves'!$B:$L,7,0),"")</f>
        <v>0</v>
      </c>
      <c r="H334" s="17">
        <f>IFERROR(VLOOKUP($A334,'Import élèves'!$B:$L,9,0),"")</f>
        <v>0</v>
      </c>
      <c r="I334" s="17">
        <f>IFERROR(VLOOKUP($A334,'Import élèves'!$B:$L,10,0),"")</f>
        <v>0</v>
      </c>
      <c r="J334" s="17">
        <f>IFERROR(VLOOKUP($A334,'Import élèves'!$B:$L,11,0),"")</f>
        <v>0</v>
      </c>
      <c r="K334" s="218"/>
    </row>
    <row r="335" spans="1:11" ht="15" customHeight="1" x14ac:dyDescent="0.25">
      <c r="A335" s="3">
        <v>334</v>
      </c>
      <c r="B335" s="3">
        <f>COUNTIF($K$2:K335,"x")</f>
        <v>0</v>
      </c>
      <c r="C335" s="3">
        <f>VLOOKUP($A335,'Import élèves'!$B:$L,2,0)</f>
        <v>334</v>
      </c>
      <c r="E335" s="17">
        <f>IFERROR(VLOOKUP($A335,'Import élèves'!$B:$L,4,0),"")</f>
        <v>0</v>
      </c>
      <c r="F335" s="17">
        <f>IFERROR(VLOOKUP($A335,'Import élèves'!$B:$L,5,0),"")</f>
        <v>0</v>
      </c>
      <c r="G335" s="17">
        <f>IFERROR(VLOOKUP($A335,'Import élèves'!$B:$L,7,0),"")</f>
        <v>0</v>
      </c>
      <c r="H335" s="17">
        <f>IFERROR(VLOOKUP($A335,'Import élèves'!$B:$L,9,0),"")</f>
        <v>0</v>
      </c>
      <c r="I335" s="17">
        <f>IFERROR(VLOOKUP($A335,'Import élèves'!$B:$L,10,0),"")</f>
        <v>0</v>
      </c>
      <c r="J335" s="17">
        <f>IFERROR(VLOOKUP($A335,'Import élèves'!$B:$L,11,0),"")</f>
        <v>0</v>
      </c>
      <c r="K335" s="218"/>
    </row>
    <row r="336" spans="1:11" ht="15" customHeight="1" x14ac:dyDescent="0.25">
      <c r="A336" s="3">
        <v>335</v>
      </c>
      <c r="B336" s="3">
        <f>COUNTIF($K$2:K336,"x")</f>
        <v>0</v>
      </c>
      <c r="C336" s="3">
        <f>VLOOKUP($A336,'Import élèves'!$B:$L,2,0)</f>
        <v>335</v>
      </c>
      <c r="E336" s="17">
        <f>IFERROR(VLOOKUP($A336,'Import élèves'!$B:$L,4,0),"")</f>
        <v>0</v>
      </c>
      <c r="F336" s="17">
        <f>IFERROR(VLOOKUP($A336,'Import élèves'!$B:$L,5,0),"")</f>
        <v>0</v>
      </c>
      <c r="G336" s="17">
        <f>IFERROR(VLOOKUP($A336,'Import élèves'!$B:$L,7,0),"")</f>
        <v>0</v>
      </c>
      <c r="H336" s="17">
        <f>IFERROR(VLOOKUP($A336,'Import élèves'!$B:$L,9,0),"")</f>
        <v>0</v>
      </c>
      <c r="I336" s="17">
        <f>IFERROR(VLOOKUP($A336,'Import élèves'!$B:$L,10,0),"")</f>
        <v>0</v>
      </c>
      <c r="J336" s="17">
        <f>IFERROR(VLOOKUP($A336,'Import élèves'!$B:$L,11,0),"")</f>
        <v>0</v>
      </c>
      <c r="K336" s="218"/>
    </row>
    <row r="337" spans="1:11" ht="15" customHeight="1" x14ac:dyDescent="0.25">
      <c r="A337" s="3">
        <v>336</v>
      </c>
      <c r="B337" s="3">
        <f>COUNTIF($K$2:K337,"x")</f>
        <v>0</v>
      </c>
      <c r="C337" s="3">
        <f>VLOOKUP($A337,'Import élèves'!$B:$L,2,0)</f>
        <v>336</v>
      </c>
      <c r="E337" s="17">
        <f>IFERROR(VLOOKUP($A337,'Import élèves'!$B:$L,4,0),"")</f>
        <v>0</v>
      </c>
      <c r="F337" s="17">
        <f>IFERROR(VLOOKUP($A337,'Import élèves'!$B:$L,5,0),"")</f>
        <v>0</v>
      </c>
      <c r="G337" s="17">
        <f>IFERROR(VLOOKUP($A337,'Import élèves'!$B:$L,7,0),"")</f>
        <v>0</v>
      </c>
      <c r="H337" s="17">
        <f>IFERROR(VLOOKUP($A337,'Import élèves'!$B:$L,9,0),"")</f>
        <v>0</v>
      </c>
      <c r="I337" s="17">
        <f>IFERROR(VLOOKUP($A337,'Import élèves'!$B:$L,10,0),"")</f>
        <v>0</v>
      </c>
      <c r="J337" s="17">
        <f>IFERROR(VLOOKUP($A337,'Import élèves'!$B:$L,11,0),"")</f>
        <v>0</v>
      </c>
      <c r="K337" s="218"/>
    </row>
    <row r="338" spans="1:11" ht="15" customHeight="1" x14ac:dyDescent="0.25">
      <c r="A338" s="3">
        <v>337</v>
      </c>
      <c r="B338" s="3">
        <f>COUNTIF($K$2:K338,"x")</f>
        <v>0</v>
      </c>
      <c r="C338" s="3">
        <f>VLOOKUP($A338,'Import élèves'!$B:$L,2,0)</f>
        <v>337</v>
      </c>
      <c r="E338" s="17">
        <f>IFERROR(VLOOKUP($A338,'Import élèves'!$B:$L,4,0),"")</f>
        <v>0</v>
      </c>
      <c r="F338" s="17">
        <f>IFERROR(VLOOKUP($A338,'Import élèves'!$B:$L,5,0),"")</f>
        <v>0</v>
      </c>
      <c r="G338" s="17">
        <f>IFERROR(VLOOKUP($A338,'Import élèves'!$B:$L,7,0),"")</f>
        <v>0</v>
      </c>
      <c r="H338" s="17">
        <f>IFERROR(VLOOKUP($A338,'Import élèves'!$B:$L,9,0),"")</f>
        <v>0</v>
      </c>
      <c r="I338" s="17">
        <f>IFERROR(VLOOKUP($A338,'Import élèves'!$B:$L,10,0),"")</f>
        <v>0</v>
      </c>
      <c r="J338" s="17">
        <f>IFERROR(VLOOKUP($A338,'Import élèves'!$B:$L,11,0),"")</f>
        <v>0</v>
      </c>
      <c r="K338" s="218"/>
    </row>
    <row r="339" spans="1:11" ht="15" customHeight="1" x14ac:dyDescent="0.25">
      <c r="A339" s="3">
        <v>338</v>
      </c>
      <c r="B339" s="3">
        <f>COUNTIF($K$2:K339,"x")</f>
        <v>0</v>
      </c>
      <c r="C339" s="3">
        <f>VLOOKUP($A339,'Import élèves'!$B:$L,2,0)</f>
        <v>338</v>
      </c>
      <c r="E339" s="17">
        <f>IFERROR(VLOOKUP($A339,'Import élèves'!$B:$L,4,0),"")</f>
        <v>0</v>
      </c>
      <c r="F339" s="17">
        <f>IFERROR(VLOOKUP($A339,'Import élèves'!$B:$L,5,0),"")</f>
        <v>0</v>
      </c>
      <c r="G339" s="17">
        <f>IFERROR(VLOOKUP($A339,'Import élèves'!$B:$L,7,0),"")</f>
        <v>0</v>
      </c>
      <c r="H339" s="17">
        <f>IFERROR(VLOOKUP($A339,'Import élèves'!$B:$L,9,0),"")</f>
        <v>0</v>
      </c>
      <c r="I339" s="17">
        <f>IFERROR(VLOOKUP($A339,'Import élèves'!$B:$L,10,0),"")</f>
        <v>0</v>
      </c>
      <c r="J339" s="17">
        <f>IFERROR(VLOOKUP($A339,'Import élèves'!$B:$L,11,0),"")</f>
        <v>0</v>
      </c>
      <c r="K339" s="218"/>
    </row>
    <row r="340" spans="1:11" ht="15" customHeight="1" x14ac:dyDescent="0.25">
      <c r="A340" s="3">
        <v>339</v>
      </c>
      <c r="B340" s="3">
        <f>COUNTIF($K$2:K340,"x")</f>
        <v>0</v>
      </c>
      <c r="C340" s="3">
        <f>VLOOKUP($A340,'Import élèves'!$B:$L,2,0)</f>
        <v>339</v>
      </c>
      <c r="E340" s="17">
        <f>IFERROR(VLOOKUP($A340,'Import élèves'!$B:$L,4,0),"")</f>
        <v>0</v>
      </c>
      <c r="F340" s="17">
        <f>IFERROR(VLOOKUP($A340,'Import élèves'!$B:$L,5,0),"")</f>
        <v>0</v>
      </c>
      <c r="G340" s="17">
        <f>IFERROR(VLOOKUP($A340,'Import élèves'!$B:$L,7,0),"")</f>
        <v>0</v>
      </c>
      <c r="H340" s="17">
        <f>IFERROR(VLOOKUP($A340,'Import élèves'!$B:$L,9,0),"")</f>
        <v>0</v>
      </c>
      <c r="I340" s="17">
        <f>IFERROR(VLOOKUP($A340,'Import élèves'!$B:$L,10,0),"")</f>
        <v>0</v>
      </c>
      <c r="J340" s="17">
        <f>IFERROR(VLOOKUP($A340,'Import élèves'!$B:$L,11,0),"")</f>
        <v>0</v>
      </c>
      <c r="K340" s="218"/>
    </row>
    <row r="341" spans="1:11" ht="15" customHeight="1" x14ac:dyDescent="0.25">
      <c r="A341" s="3">
        <v>340</v>
      </c>
      <c r="B341" s="3">
        <f>COUNTIF($K$2:K341,"x")</f>
        <v>0</v>
      </c>
      <c r="C341" s="3">
        <f>VLOOKUP($A341,'Import élèves'!$B:$L,2,0)</f>
        <v>340</v>
      </c>
      <c r="E341" s="17">
        <f>IFERROR(VLOOKUP($A341,'Import élèves'!$B:$L,4,0),"")</f>
        <v>0</v>
      </c>
      <c r="F341" s="17">
        <f>IFERROR(VLOOKUP($A341,'Import élèves'!$B:$L,5,0),"")</f>
        <v>0</v>
      </c>
      <c r="G341" s="17">
        <f>IFERROR(VLOOKUP($A341,'Import élèves'!$B:$L,7,0),"")</f>
        <v>0</v>
      </c>
      <c r="H341" s="17">
        <f>IFERROR(VLOOKUP($A341,'Import élèves'!$B:$L,9,0),"")</f>
        <v>0</v>
      </c>
      <c r="I341" s="17">
        <f>IFERROR(VLOOKUP($A341,'Import élèves'!$B:$L,10,0),"")</f>
        <v>0</v>
      </c>
      <c r="J341" s="17">
        <f>IFERROR(VLOOKUP($A341,'Import élèves'!$B:$L,11,0),"")</f>
        <v>0</v>
      </c>
      <c r="K341" s="218"/>
    </row>
    <row r="342" spans="1:11" ht="15" customHeight="1" x14ac:dyDescent="0.25">
      <c r="A342" s="3">
        <v>341</v>
      </c>
      <c r="B342" s="3">
        <f>COUNTIF($K$2:K342,"x")</f>
        <v>0</v>
      </c>
      <c r="C342" s="3">
        <f>VLOOKUP($A342,'Import élèves'!$B:$L,2,0)</f>
        <v>341</v>
      </c>
      <c r="E342" s="17">
        <f>IFERROR(VLOOKUP($A342,'Import élèves'!$B:$L,4,0),"")</f>
        <v>0</v>
      </c>
      <c r="F342" s="17">
        <f>IFERROR(VLOOKUP($A342,'Import élèves'!$B:$L,5,0),"")</f>
        <v>0</v>
      </c>
      <c r="G342" s="17">
        <f>IFERROR(VLOOKUP($A342,'Import élèves'!$B:$L,7,0),"")</f>
        <v>0</v>
      </c>
      <c r="H342" s="17">
        <f>IFERROR(VLOOKUP($A342,'Import élèves'!$B:$L,9,0),"")</f>
        <v>0</v>
      </c>
      <c r="I342" s="17">
        <f>IFERROR(VLOOKUP($A342,'Import élèves'!$B:$L,10,0),"")</f>
        <v>0</v>
      </c>
      <c r="J342" s="17">
        <f>IFERROR(VLOOKUP($A342,'Import élèves'!$B:$L,11,0),"")</f>
        <v>0</v>
      </c>
      <c r="K342" s="218"/>
    </row>
    <row r="343" spans="1:11" ht="15" customHeight="1" x14ac:dyDescent="0.25">
      <c r="A343" s="3">
        <v>342</v>
      </c>
      <c r="B343" s="3">
        <f>COUNTIF($K$2:K343,"x")</f>
        <v>0</v>
      </c>
      <c r="C343" s="3">
        <f>VLOOKUP($A343,'Import élèves'!$B:$L,2,0)</f>
        <v>342</v>
      </c>
      <c r="E343" s="17">
        <f>IFERROR(VLOOKUP($A343,'Import élèves'!$B:$L,4,0),"")</f>
        <v>0</v>
      </c>
      <c r="F343" s="17">
        <f>IFERROR(VLOOKUP($A343,'Import élèves'!$B:$L,5,0),"")</f>
        <v>0</v>
      </c>
      <c r="G343" s="17">
        <f>IFERROR(VLOOKUP($A343,'Import élèves'!$B:$L,7,0),"")</f>
        <v>0</v>
      </c>
      <c r="H343" s="17">
        <f>IFERROR(VLOOKUP($A343,'Import élèves'!$B:$L,9,0),"")</f>
        <v>0</v>
      </c>
      <c r="I343" s="17">
        <f>IFERROR(VLOOKUP($A343,'Import élèves'!$B:$L,10,0),"")</f>
        <v>0</v>
      </c>
      <c r="J343" s="17">
        <f>IFERROR(VLOOKUP($A343,'Import élèves'!$B:$L,11,0),"")</f>
        <v>0</v>
      </c>
      <c r="K343" s="218"/>
    </row>
    <row r="344" spans="1:11" ht="15" customHeight="1" x14ac:dyDescent="0.25">
      <c r="A344" s="3">
        <v>343</v>
      </c>
      <c r="B344" s="3">
        <f>COUNTIF($K$2:K344,"x")</f>
        <v>0</v>
      </c>
      <c r="C344" s="3">
        <f>VLOOKUP($A344,'Import élèves'!$B:$L,2,0)</f>
        <v>343</v>
      </c>
      <c r="E344" s="17">
        <f>IFERROR(VLOOKUP($A344,'Import élèves'!$B:$L,4,0),"")</f>
        <v>0</v>
      </c>
      <c r="F344" s="17">
        <f>IFERROR(VLOOKUP($A344,'Import élèves'!$B:$L,5,0),"")</f>
        <v>0</v>
      </c>
      <c r="G344" s="17">
        <f>IFERROR(VLOOKUP($A344,'Import élèves'!$B:$L,7,0),"")</f>
        <v>0</v>
      </c>
      <c r="H344" s="17">
        <f>IFERROR(VLOOKUP($A344,'Import élèves'!$B:$L,9,0),"")</f>
        <v>0</v>
      </c>
      <c r="I344" s="17">
        <f>IFERROR(VLOOKUP($A344,'Import élèves'!$B:$L,10,0),"")</f>
        <v>0</v>
      </c>
      <c r="J344" s="17">
        <f>IFERROR(VLOOKUP($A344,'Import élèves'!$B:$L,11,0),"")</f>
        <v>0</v>
      </c>
      <c r="K344" s="218"/>
    </row>
    <row r="345" spans="1:11" ht="15" customHeight="1" x14ac:dyDescent="0.25">
      <c r="A345" s="3">
        <v>344</v>
      </c>
      <c r="B345" s="3">
        <f>COUNTIF($K$2:K345,"x")</f>
        <v>0</v>
      </c>
      <c r="C345" s="3">
        <f>VLOOKUP($A345,'Import élèves'!$B:$L,2,0)</f>
        <v>344</v>
      </c>
      <c r="E345" s="17">
        <f>IFERROR(VLOOKUP($A345,'Import élèves'!$B:$L,4,0),"")</f>
        <v>0</v>
      </c>
      <c r="F345" s="17">
        <f>IFERROR(VLOOKUP($A345,'Import élèves'!$B:$L,5,0),"")</f>
        <v>0</v>
      </c>
      <c r="G345" s="17">
        <f>IFERROR(VLOOKUP($A345,'Import élèves'!$B:$L,7,0),"")</f>
        <v>0</v>
      </c>
      <c r="H345" s="17">
        <f>IFERROR(VLOOKUP($A345,'Import élèves'!$B:$L,9,0),"")</f>
        <v>0</v>
      </c>
      <c r="I345" s="17">
        <f>IFERROR(VLOOKUP($A345,'Import élèves'!$B:$L,10,0),"")</f>
        <v>0</v>
      </c>
      <c r="J345" s="17">
        <f>IFERROR(VLOOKUP($A345,'Import élèves'!$B:$L,11,0),"")</f>
        <v>0</v>
      </c>
      <c r="K345" s="218"/>
    </row>
    <row r="346" spans="1:11" ht="15" customHeight="1" x14ac:dyDescent="0.25">
      <c r="A346" s="3">
        <v>345</v>
      </c>
      <c r="B346" s="3">
        <f>COUNTIF($K$2:K346,"x")</f>
        <v>0</v>
      </c>
      <c r="C346" s="3">
        <f>VLOOKUP($A346,'Import élèves'!$B:$L,2,0)</f>
        <v>345</v>
      </c>
      <c r="E346" s="17">
        <f>IFERROR(VLOOKUP($A346,'Import élèves'!$B:$L,4,0),"")</f>
        <v>0</v>
      </c>
      <c r="F346" s="17">
        <f>IFERROR(VLOOKUP($A346,'Import élèves'!$B:$L,5,0),"")</f>
        <v>0</v>
      </c>
      <c r="G346" s="17">
        <f>IFERROR(VLOOKUP($A346,'Import élèves'!$B:$L,7,0),"")</f>
        <v>0</v>
      </c>
      <c r="H346" s="17">
        <f>IFERROR(VLOOKUP($A346,'Import élèves'!$B:$L,9,0),"")</f>
        <v>0</v>
      </c>
      <c r="I346" s="17">
        <f>IFERROR(VLOOKUP($A346,'Import élèves'!$B:$L,10,0),"")</f>
        <v>0</v>
      </c>
      <c r="J346" s="17">
        <f>IFERROR(VLOOKUP($A346,'Import élèves'!$B:$L,11,0),"")</f>
        <v>0</v>
      </c>
      <c r="K346" s="218"/>
    </row>
    <row r="347" spans="1:11" ht="15" customHeight="1" x14ac:dyDescent="0.25">
      <c r="A347" s="3">
        <v>346</v>
      </c>
      <c r="B347" s="3">
        <f>COUNTIF($K$2:K347,"x")</f>
        <v>0</v>
      </c>
      <c r="C347" s="3">
        <f>VLOOKUP($A347,'Import élèves'!$B:$L,2,0)</f>
        <v>346</v>
      </c>
      <c r="E347" s="17">
        <f>IFERROR(VLOOKUP($A347,'Import élèves'!$B:$L,4,0),"")</f>
        <v>0</v>
      </c>
      <c r="F347" s="17">
        <f>IFERROR(VLOOKUP($A347,'Import élèves'!$B:$L,5,0),"")</f>
        <v>0</v>
      </c>
      <c r="G347" s="17">
        <f>IFERROR(VLOOKUP($A347,'Import élèves'!$B:$L,7,0),"")</f>
        <v>0</v>
      </c>
      <c r="H347" s="17">
        <f>IFERROR(VLOOKUP($A347,'Import élèves'!$B:$L,9,0),"")</f>
        <v>0</v>
      </c>
      <c r="I347" s="17">
        <f>IFERROR(VLOOKUP($A347,'Import élèves'!$B:$L,10,0),"")</f>
        <v>0</v>
      </c>
      <c r="J347" s="17">
        <f>IFERROR(VLOOKUP($A347,'Import élèves'!$B:$L,11,0),"")</f>
        <v>0</v>
      </c>
      <c r="K347" s="218"/>
    </row>
    <row r="348" spans="1:11" ht="15" customHeight="1" x14ac:dyDescent="0.25">
      <c r="A348" s="3">
        <v>347</v>
      </c>
      <c r="B348" s="3">
        <f>COUNTIF($K$2:K348,"x")</f>
        <v>0</v>
      </c>
      <c r="C348" s="3">
        <f>VLOOKUP($A348,'Import élèves'!$B:$L,2,0)</f>
        <v>347</v>
      </c>
      <c r="E348" s="17">
        <f>IFERROR(VLOOKUP($A348,'Import élèves'!$B:$L,4,0),"")</f>
        <v>0</v>
      </c>
      <c r="F348" s="17">
        <f>IFERROR(VLOOKUP($A348,'Import élèves'!$B:$L,5,0),"")</f>
        <v>0</v>
      </c>
      <c r="G348" s="17">
        <f>IFERROR(VLOOKUP($A348,'Import élèves'!$B:$L,7,0),"")</f>
        <v>0</v>
      </c>
      <c r="H348" s="17">
        <f>IFERROR(VLOOKUP($A348,'Import élèves'!$B:$L,9,0),"")</f>
        <v>0</v>
      </c>
      <c r="I348" s="17">
        <f>IFERROR(VLOOKUP($A348,'Import élèves'!$B:$L,10,0),"")</f>
        <v>0</v>
      </c>
      <c r="J348" s="17">
        <f>IFERROR(VLOOKUP($A348,'Import élèves'!$B:$L,11,0),"")</f>
        <v>0</v>
      </c>
      <c r="K348" s="218"/>
    </row>
    <row r="349" spans="1:11" ht="15" customHeight="1" x14ac:dyDescent="0.25">
      <c r="A349" s="3">
        <v>348</v>
      </c>
      <c r="B349" s="3">
        <f>COUNTIF($K$2:K349,"x")</f>
        <v>0</v>
      </c>
      <c r="C349" s="3">
        <f>VLOOKUP($A349,'Import élèves'!$B:$L,2,0)</f>
        <v>348</v>
      </c>
      <c r="E349" s="17">
        <f>IFERROR(VLOOKUP($A349,'Import élèves'!$B:$L,4,0),"")</f>
        <v>0</v>
      </c>
      <c r="F349" s="17">
        <f>IFERROR(VLOOKUP($A349,'Import élèves'!$B:$L,5,0),"")</f>
        <v>0</v>
      </c>
      <c r="G349" s="17">
        <f>IFERROR(VLOOKUP($A349,'Import élèves'!$B:$L,7,0),"")</f>
        <v>0</v>
      </c>
      <c r="H349" s="17">
        <f>IFERROR(VLOOKUP($A349,'Import élèves'!$B:$L,9,0),"")</f>
        <v>0</v>
      </c>
      <c r="I349" s="17">
        <f>IFERROR(VLOOKUP($A349,'Import élèves'!$B:$L,10,0),"")</f>
        <v>0</v>
      </c>
      <c r="J349" s="17">
        <f>IFERROR(VLOOKUP($A349,'Import élèves'!$B:$L,11,0),"")</f>
        <v>0</v>
      </c>
      <c r="K349" s="218"/>
    </row>
    <row r="350" spans="1:11" ht="15" customHeight="1" x14ac:dyDescent="0.25">
      <c r="A350" s="3">
        <v>349</v>
      </c>
      <c r="B350" s="3">
        <f>COUNTIF($K$2:K350,"x")</f>
        <v>0</v>
      </c>
      <c r="C350" s="3">
        <f>VLOOKUP($A350,'Import élèves'!$B:$L,2,0)</f>
        <v>349</v>
      </c>
      <c r="E350" s="17">
        <f>IFERROR(VLOOKUP($A350,'Import élèves'!$B:$L,4,0),"")</f>
        <v>0</v>
      </c>
      <c r="F350" s="17">
        <f>IFERROR(VLOOKUP($A350,'Import élèves'!$B:$L,5,0),"")</f>
        <v>0</v>
      </c>
      <c r="G350" s="17">
        <f>IFERROR(VLOOKUP($A350,'Import élèves'!$B:$L,7,0),"")</f>
        <v>0</v>
      </c>
      <c r="H350" s="17">
        <f>IFERROR(VLOOKUP($A350,'Import élèves'!$B:$L,9,0),"")</f>
        <v>0</v>
      </c>
      <c r="I350" s="17">
        <f>IFERROR(VLOOKUP($A350,'Import élèves'!$B:$L,10,0),"")</f>
        <v>0</v>
      </c>
      <c r="J350" s="17">
        <f>IFERROR(VLOOKUP($A350,'Import élèves'!$B:$L,11,0),"")</f>
        <v>0</v>
      </c>
      <c r="K350" s="218"/>
    </row>
    <row r="351" spans="1:11" ht="15" customHeight="1" x14ac:dyDescent="0.25">
      <c r="A351" s="3">
        <v>350</v>
      </c>
      <c r="B351" s="3">
        <f>COUNTIF($K$2:K351,"x")</f>
        <v>0</v>
      </c>
      <c r="C351" s="3">
        <f>VLOOKUP($A351,'Import élèves'!$B:$L,2,0)</f>
        <v>350</v>
      </c>
      <c r="E351" s="17">
        <f>IFERROR(VLOOKUP($A351,'Import élèves'!$B:$L,4,0),"")</f>
        <v>0</v>
      </c>
      <c r="F351" s="17">
        <f>IFERROR(VLOOKUP($A351,'Import élèves'!$B:$L,5,0),"")</f>
        <v>0</v>
      </c>
      <c r="G351" s="17">
        <f>IFERROR(VLOOKUP($A351,'Import élèves'!$B:$L,7,0),"")</f>
        <v>0</v>
      </c>
      <c r="H351" s="17">
        <f>IFERROR(VLOOKUP($A351,'Import élèves'!$B:$L,9,0),"")</f>
        <v>0</v>
      </c>
      <c r="I351" s="17">
        <f>IFERROR(VLOOKUP($A351,'Import élèves'!$B:$L,10,0),"")</f>
        <v>0</v>
      </c>
      <c r="J351" s="17">
        <f>IFERROR(VLOOKUP($A351,'Import élèves'!$B:$L,11,0),"")</f>
        <v>0</v>
      </c>
      <c r="K351" s="218"/>
    </row>
    <row r="352" spans="1:11" ht="15" customHeight="1" x14ac:dyDescent="0.25">
      <c r="A352" s="3">
        <v>351</v>
      </c>
      <c r="B352" s="3">
        <f>COUNTIF($K$2:K352,"x")</f>
        <v>0</v>
      </c>
      <c r="C352" s="3">
        <f>VLOOKUP($A352,'Import élèves'!$B:$L,2,0)</f>
        <v>351</v>
      </c>
      <c r="E352" s="17">
        <f>IFERROR(VLOOKUP($A352,'Import élèves'!$B:$L,4,0),"")</f>
        <v>0</v>
      </c>
      <c r="F352" s="17">
        <f>IFERROR(VLOOKUP($A352,'Import élèves'!$B:$L,5,0),"")</f>
        <v>0</v>
      </c>
      <c r="G352" s="17">
        <f>IFERROR(VLOOKUP($A352,'Import élèves'!$B:$L,7,0),"")</f>
        <v>0</v>
      </c>
      <c r="H352" s="17">
        <f>IFERROR(VLOOKUP($A352,'Import élèves'!$B:$L,9,0),"")</f>
        <v>0</v>
      </c>
      <c r="I352" s="17">
        <f>IFERROR(VLOOKUP($A352,'Import élèves'!$B:$L,10,0),"")</f>
        <v>0</v>
      </c>
      <c r="J352" s="17">
        <f>IFERROR(VLOOKUP($A352,'Import élèves'!$B:$L,11,0),"")</f>
        <v>0</v>
      </c>
      <c r="K352" s="218"/>
    </row>
    <row r="353" spans="1:11" ht="15" customHeight="1" x14ac:dyDescent="0.25">
      <c r="A353" s="3">
        <v>352</v>
      </c>
      <c r="B353" s="3">
        <f>COUNTIF($K$2:K353,"x")</f>
        <v>0</v>
      </c>
      <c r="C353" s="3">
        <f>VLOOKUP($A353,'Import élèves'!$B:$L,2,0)</f>
        <v>352</v>
      </c>
      <c r="E353" s="17">
        <f>IFERROR(VLOOKUP($A353,'Import élèves'!$B:$L,4,0),"")</f>
        <v>0</v>
      </c>
      <c r="F353" s="17">
        <f>IFERROR(VLOOKUP($A353,'Import élèves'!$B:$L,5,0),"")</f>
        <v>0</v>
      </c>
      <c r="G353" s="17">
        <f>IFERROR(VLOOKUP($A353,'Import élèves'!$B:$L,7,0),"")</f>
        <v>0</v>
      </c>
      <c r="H353" s="17">
        <f>IFERROR(VLOOKUP($A353,'Import élèves'!$B:$L,9,0),"")</f>
        <v>0</v>
      </c>
      <c r="I353" s="17">
        <f>IFERROR(VLOOKUP($A353,'Import élèves'!$B:$L,10,0),"")</f>
        <v>0</v>
      </c>
      <c r="J353" s="17">
        <f>IFERROR(VLOOKUP($A353,'Import élèves'!$B:$L,11,0),"")</f>
        <v>0</v>
      </c>
      <c r="K353" s="218"/>
    </row>
    <row r="354" spans="1:11" ht="15" customHeight="1" x14ac:dyDescent="0.25">
      <c r="A354" s="3">
        <v>353</v>
      </c>
      <c r="B354" s="3">
        <f>COUNTIF($K$2:K354,"x")</f>
        <v>0</v>
      </c>
      <c r="C354" s="3">
        <f>VLOOKUP($A354,'Import élèves'!$B:$L,2,0)</f>
        <v>353</v>
      </c>
      <c r="E354" s="17">
        <f>IFERROR(VLOOKUP($A354,'Import élèves'!$B:$L,4,0),"")</f>
        <v>0</v>
      </c>
      <c r="F354" s="17">
        <f>IFERROR(VLOOKUP($A354,'Import élèves'!$B:$L,5,0),"")</f>
        <v>0</v>
      </c>
      <c r="G354" s="17">
        <f>IFERROR(VLOOKUP($A354,'Import élèves'!$B:$L,7,0),"")</f>
        <v>0</v>
      </c>
      <c r="H354" s="17">
        <f>IFERROR(VLOOKUP($A354,'Import élèves'!$B:$L,9,0),"")</f>
        <v>0</v>
      </c>
      <c r="I354" s="17">
        <f>IFERROR(VLOOKUP($A354,'Import élèves'!$B:$L,10,0),"")</f>
        <v>0</v>
      </c>
      <c r="J354" s="17">
        <f>IFERROR(VLOOKUP($A354,'Import élèves'!$B:$L,11,0),"")</f>
        <v>0</v>
      </c>
      <c r="K354" s="218"/>
    </row>
    <row r="355" spans="1:11" ht="15" customHeight="1" x14ac:dyDescent="0.25">
      <c r="A355" s="3">
        <v>354</v>
      </c>
      <c r="B355" s="3">
        <f>COUNTIF($K$2:K355,"x")</f>
        <v>0</v>
      </c>
      <c r="C355" s="3">
        <f>VLOOKUP($A355,'Import élèves'!$B:$L,2,0)</f>
        <v>354</v>
      </c>
      <c r="E355" s="17">
        <f>IFERROR(VLOOKUP($A355,'Import élèves'!$B:$L,4,0),"")</f>
        <v>0</v>
      </c>
      <c r="F355" s="17">
        <f>IFERROR(VLOOKUP($A355,'Import élèves'!$B:$L,5,0),"")</f>
        <v>0</v>
      </c>
      <c r="G355" s="17">
        <f>IFERROR(VLOOKUP($A355,'Import élèves'!$B:$L,7,0),"")</f>
        <v>0</v>
      </c>
      <c r="H355" s="17">
        <f>IFERROR(VLOOKUP($A355,'Import élèves'!$B:$L,9,0),"")</f>
        <v>0</v>
      </c>
      <c r="I355" s="17">
        <f>IFERROR(VLOOKUP($A355,'Import élèves'!$B:$L,10,0),"")</f>
        <v>0</v>
      </c>
      <c r="J355" s="17">
        <f>IFERROR(VLOOKUP($A355,'Import élèves'!$B:$L,11,0),"")</f>
        <v>0</v>
      </c>
      <c r="K355" s="218"/>
    </row>
    <row r="356" spans="1:11" ht="15" customHeight="1" x14ac:dyDescent="0.25">
      <c r="A356" s="3">
        <v>355</v>
      </c>
      <c r="B356" s="3">
        <f>COUNTIF($K$2:K356,"x")</f>
        <v>0</v>
      </c>
      <c r="C356" s="3">
        <f>VLOOKUP($A356,'Import élèves'!$B:$L,2,0)</f>
        <v>355</v>
      </c>
      <c r="E356" s="17">
        <f>IFERROR(VLOOKUP($A356,'Import élèves'!$B:$L,4,0),"")</f>
        <v>0</v>
      </c>
      <c r="F356" s="17">
        <f>IFERROR(VLOOKUP($A356,'Import élèves'!$B:$L,5,0),"")</f>
        <v>0</v>
      </c>
      <c r="G356" s="17">
        <f>IFERROR(VLOOKUP($A356,'Import élèves'!$B:$L,7,0),"")</f>
        <v>0</v>
      </c>
      <c r="H356" s="17">
        <f>IFERROR(VLOOKUP($A356,'Import élèves'!$B:$L,9,0),"")</f>
        <v>0</v>
      </c>
      <c r="I356" s="17">
        <f>IFERROR(VLOOKUP($A356,'Import élèves'!$B:$L,10,0),"")</f>
        <v>0</v>
      </c>
      <c r="J356" s="17">
        <f>IFERROR(VLOOKUP($A356,'Import élèves'!$B:$L,11,0),"")</f>
        <v>0</v>
      </c>
      <c r="K356" s="218"/>
    </row>
    <row r="357" spans="1:11" ht="15" customHeight="1" x14ac:dyDescent="0.25">
      <c r="A357" s="3">
        <v>356</v>
      </c>
      <c r="B357" s="3">
        <f>COUNTIF($K$2:K357,"x")</f>
        <v>0</v>
      </c>
      <c r="C357" s="3">
        <f>VLOOKUP($A357,'Import élèves'!$B:$L,2,0)</f>
        <v>356</v>
      </c>
      <c r="E357" s="17">
        <f>IFERROR(VLOOKUP($A357,'Import élèves'!$B:$L,4,0),"")</f>
        <v>0</v>
      </c>
      <c r="F357" s="17">
        <f>IFERROR(VLOOKUP($A357,'Import élèves'!$B:$L,5,0),"")</f>
        <v>0</v>
      </c>
      <c r="G357" s="17">
        <f>IFERROR(VLOOKUP($A357,'Import élèves'!$B:$L,7,0),"")</f>
        <v>0</v>
      </c>
      <c r="H357" s="17">
        <f>IFERROR(VLOOKUP($A357,'Import élèves'!$B:$L,9,0),"")</f>
        <v>0</v>
      </c>
      <c r="I357" s="17">
        <f>IFERROR(VLOOKUP($A357,'Import élèves'!$B:$L,10,0),"")</f>
        <v>0</v>
      </c>
      <c r="J357" s="17">
        <f>IFERROR(VLOOKUP($A357,'Import élèves'!$B:$L,11,0),"")</f>
        <v>0</v>
      </c>
      <c r="K357" s="218"/>
    </row>
    <row r="358" spans="1:11" ht="15" customHeight="1" x14ac:dyDescent="0.25">
      <c r="A358" s="3">
        <v>357</v>
      </c>
      <c r="B358" s="3">
        <f>COUNTIF($K$2:K358,"x")</f>
        <v>0</v>
      </c>
      <c r="C358" s="3">
        <f>VLOOKUP($A358,'Import élèves'!$B:$L,2,0)</f>
        <v>357</v>
      </c>
      <c r="E358" s="17">
        <f>IFERROR(VLOOKUP($A358,'Import élèves'!$B:$L,4,0),"")</f>
        <v>0</v>
      </c>
      <c r="F358" s="17">
        <f>IFERROR(VLOOKUP($A358,'Import élèves'!$B:$L,5,0),"")</f>
        <v>0</v>
      </c>
      <c r="G358" s="17">
        <f>IFERROR(VLOOKUP($A358,'Import élèves'!$B:$L,7,0),"")</f>
        <v>0</v>
      </c>
      <c r="H358" s="17">
        <f>IFERROR(VLOOKUP($A358,'Import élèves'!$B:$L,9,0),"")</f>
        <v>0</v>
      </c>
      <c r="I358" s="17">
        <f>IFERROR(VLOOKUP($A358,'Import élèves'!$B:$L,10,0),"")</f>
        <v>0</v>
      </c>
      <c r="J358" s="17">
        <f>IFERROR(VLOOKUP($A358,'Import élèves'!$B:$L,11,0),"")</f>
        <v>0</v>
      </c>
      <c r="K358" s="218"/>
    </row>
    <row r="359" spans="1:11" ht="15" customHeight="1" x14ac:dyDescent="0.25">
      <c r="A359" s="3">
        <v>358</v>
      </c>
      <c r="B359" s="3">
        <f>COUNTIF($K$2:K359,"x")</f>
        <v>0</v>
      </c>
      <c r="C359" s="3">
        <f>VLOOKUP($A359,'Import élèves'!$B:$L,2,0)</f>
        <v>358</v>
      </c>
      <c r="E359" s="17">
        <f>IFERROR(VLOOKUP($A359,'Import élèves'!$B:$L,4,0),"")</f>
        <v>0</v>
      </c>
      <c r="F359" s="17">
        <f>IFERROR(VLOOKUP($A359,'Import élèves'!$B:$L,5,0),"")</f>
        <v>0</v>
      </c>
      <c r="G359" s="17">
        <f>IFERROR(VLOOKUP($A359,'Import élèves'!$B:$L,7,0),"")</f>
        <v>0</v>
      </c>
      <c r="H359" s="17">
        <f>IFERROR(VLOOKUP($A359,'Import élèves'!$B:$L,9,0),"")</f>
        <v>0</v>
      </c>
      <c r="I359" s="17">
        <f>IFERROR(VLOOKUP($A359,'Import élèves'!$B:$L,10,0),"")</f>
        <v>0</v>
      </c>
      <c r="J359" s="17">
        <f>IFERROR(VLOOKUP($A359,'Import élèves'!$B:$L,11,0),"")</f>
        <v>0</v>
      </c>
      <c r="K359" s="218"/>
    </row>
    <row r="360" spans="1:11" ht="15" customHeight="1" x14ac:dyDescent="0.25">
      <c r="A360" s="3">
        <v>359</v>
      </c>
      <c r="B360" s="3">
        <f>COUNTIF($K$2:K360,"x")</f>
        <v>0</v>
      </c>
      <c r="C360" s="3">
        <f>VLOOKUP($A360,'Import élèves'!$B:$L,2,0)</f>
        <v>359</v>
      </c>
      <c r="E360" s="17">
        <f>IFERROR(VLOOKUP($A360,'Import élèves'!$B:$L,4,0),"")</f>
        <v>0</v>
      </c>
      <c r="F360" s="17">
        <f>IFERROR(VLOOKUP($A360,'Import élèves'!$B:$L,5,0),"")</f>
        <v>0</v>
      </c>
      <c r="G360" s="17">
        <f>IFERROR(VLOOKUP($A360,'Import élèves'!$B:$L,7,0),"")</f>
        <v>0</v>
      </c>
      <c r="H360" s="17">
        <f>IFERROR(VLOOKUP($A360,'Import élèves'!$B:$L,9,0),"")</f>
        <v>0</v>
      </c>
      <c r="I360" s="17">
        <f>IFERROR(VLOOKUP($A360,'Import élèves'!$B:$L,10,0),"")</f>
        <v>0</v>
      </c>
      <c r="J360" s="17">
        <f>IFERROR(VLOOKUP($A360,'Import élèves'!$B:$L,11,0),"")</f>
        <v>0</v>
      </c>
      <c r="K360" s="218"/>
    </row>
    <row r="361" spans="1:11" ht="15" customHeight="1" x14ac:dyDescent="0.25">
      <c r="A361" s="3">
        <v>360</v>
      </c>
      <c r="B361" s="3">
        <f>COUNTIF($K$2:K361,"x")</f>
        <v>0</v>
      </c>
      <c r="C361" s="3">
        <f>VLOOKUP($A361,'Import élèves'!$B:$L,2,0)</f>
        <v>360</v>
      </c>
      <c r="E361" s="17">
        <f>IFERROR(VLOOKUP($A361,'Import élèves'!$B:$L,4,0),"")</f>
        <v>0</v>
      </c>
      <c r="F361" s="17">
        <f>IFERROR(VLOOKUP($A361,'Import élèves'!$B:$L,5,0),"")</f>
        <v>0</v>
      </c>
      <c r="G361" s="17">
        <f>IFERROR(VLOOKUP($A361,'Import élèves'!$B:$L,7,0),"")</f>
        <v>0</v>
      </c>
      <c r="H361" s="17">
        <f>IFERROR(VLOOKUP($A361,'Import élèves'!$B:$L,9,0),"")</f>
        <v>0</v>
      </c>
      <c r="I361" s="17">
        <f>IFERROR(VLOOKUP($A361,'Import élèves'!$B:$L,10,0),"")</f>
        <v>0</v>
      </c>
      <c r="J361" s="17">
        <f>IFERROR(VLOOKUP($A361,'Import élèves'!$B:$L,11,0),"")</f>
        <v>0</v>
      </c>
      <c r="K361" s="218"/>
    </row>
    <row r="362" spans="1:11" ht="15" customHeight="1" x14ac:dyDescent="0.25">
      <c r="A362" s="3">
        <v>361</v>
      </c>
      <c r="B362" s="3">
        <f>COUNTIF($K$2:K362,"x")</f>
        <v>0</v>
      </c>
      <c r="C362" s="3">
        <f>VLOOKUP($A362,'Import élèves'!$B:$L,2,0)</f>
        <v>361</v>
      </c>
      <c r="E362" s="17">
        <f>IFERROR(VLOOKUP($A362,'Import élèves'!$B:$L,4,0),"")</f>
        <v>0</v>
      </c>
      <c r="F362" s="17">
        <f>IFERROR(VLOOKUP($A362,'Import élèves'!$B:$L,5,0),"")</f>
        <v>0</v>
      </c>
      <c r="G362" s="17">
        <f>IFERROR(VLOOKUP($A362,'Import élèves'!$B:$L,7,0),"")</f>
        <v>0</v>
      </c>
      <c r="H362" s="17">
        <f>IFERROR(VLOOKUP($A362,'Import élèves'!$B:$L,9,0),"")</f>
        <v>0</v>
      </c>
      <c r="I362" s="17">
        <f>IFERROR(VLOOKUP($A362,'Import élèves'!$B:$L,10,0),"")</f>
        <v>0</v>
      </c>
      <c r="J362" s="17">
        <f>IFERROR(VLOOKUP($A362,'Import élèves'!$B:$L,11,0),"")</f>
        <v>0</v>
      </c>
      <c r="K362" s="218"/>
    </row>
    <row r="363" spans="1:11" ht="15" customHeight="1" x14ac:dyDescent="0.25">
      <c r="A363" s="3">
        <v>362</v>
      </c>
      <c r="B363" s="3">
        <f>COUNTIF($K$2:K363,"x")</f>
        <v>0</v>
      </c>
      <c r="C363" s="3">
        <f>VLOOKUP($A363,'Import élèves'!$B:$L,2,0)</f>
        <v>362</v>
      </c>
      <c r="E363" s="17">
        <f>IFERROR(VLOOKUP($A363,'Import élèves'!$B:$L,4,0),"")</f>
        <v>0</v>
      </c>
      <c r="F363" s="17">
        <f>IFERROR(VLOOKUP($A363,'Import élèves'!$B:$L,5,0),"")</f>
        <v>0</v>
      </c>
      <c r="G363" s="17">
        <f>IFERROR(VLOOKUP($A363,'Import élèves'!$B:$L,7,0),"")</f>
        <v>0</v>
      </c>
      <c r="H363" s="17">
        <f>IFERROR(VLOOKUP($A363,'Import élèves'!$B:$L,9,0),"")</f>
        <v>0</v>
      </c>
      <c r="I363" s="17">
        <f>IFERROR(VLOOKUP($A363,'Import élèves'!$B:$L,10,0),"")</f>
        <v>0</v>
      </c>
      <c r="J363" s="17">
        <f>IFERROR(VLOOKUP($A363,'Import élèves'!$B:$L,11,0),"")</f>
        <v>0</v>
      </c>
      <c r="K363" s="218"/>
    </row>
    <row r="364" spans="1:11" ht="15" customHeight="1" x14ac:dyDescent="0.25">
      <c r="A364" s="3">
        <v>363</v>
      </c>
      <c r="B364" s="3">
        <f>COUNTIF($K$2:K364,"x")</f>
        <v>0</v>
      </c>
      <c r="C364" s="3">
        <f>VLOOKUP($A364,'Import élèves'!$B:$L,2,0)</f>
        <v>363</v>
      </c>
      <c r="E364" s="17">
        <f>IFERROR(VLOOKUP($A364,'Import élèves'!$B:$L,4,0),"")</f>
        <v>0</v>
      </c>
      <c r="F364" s="17">
        <f>IFERROR(VLOOKUP($A364,'Import élèves'!$B:$L,5,0),"")</f>
        <v>0</v>
      </c>
      <c r="G364" s="17">
        <f>IFERROR(VLOOKUP($A364,'Import élèves'!$B:$L,7,0),"")</f>
        <v>0</v>
      </c>
      <c r="H364" s="17">
        <f>IFERROR(VLOOKUP($A364,'Import élèves'!$B:$L,9,0),"")</f>
        <v>0</v>
      </c>
      <c r="I364" s="17">
        <f>IFERROR(VLOOKUP($A364,'Import élèves'!$B:$L,10,0),"")</f>
        <v>0</v>
      </c>
      <c r="J364" s="17">
        <f>IFERROR(VLOOKUP($A364,'Import élèves'!$B:$L,11,0),"")</f>
        <v>0</v>
      </c>
      <c r="K364" s="218"/>
    </row>
    <row r="365" spans="1:11" ht="15" customHeight="1" x14ac:dyDescent="0.25">
      <c r="A365" s="3">
        <v>364</v>
      </c>
      <c r="B365" s="3">
        <f>COUNTIF($K$2:K365,"x")</f>
        <v>0</v>
      </c>
      <c r="C365" s="3">
        <f>VLOOKUP($A365,'Import élèves'!$B:$L,2,0)</f>
        <v>364</v>
      </c>
      <c r="E365" s="17">
        <f>IFERROR(VLOOKUP($A365,'Import élèves'!$B:$L,4,0),"")</f>
        <v>0</v>
      </c>
      <c r="F365" s="17">
        <f>IFERROR(VLOOKUP($A365,'Import élèves'!$B:$L,5,0),"")</f>
        <v>0</v>
      </c>
      <c r="G365" s="17">
        <f>IFERROR(VLOOKUP($A365,'Import élèves'!$B:$L,7,0),"")</f>
        <v>0</v>
      </c>
      <c r="H365" s="17">
        <f>IFERROR(VLOOKUP($A365,'Import élèves'!$B:$L,9,0),"")</f>
        <v>0</v>
      </c>
      <c r="I365" s="17">
        <f>IFERROR(VLOOKUP($A365,'Import élèves'!$B:$L,10,0),"")</f>
        <v>0</v>
      </c>
      <c r="J365" s="17">
        <f>IFERROR(VLOOKUP($A365,'Import élèves'!$B:$L,11,0),"")</f>
        <v>0</v>
      </c>
      <c r="K365" s="218"/>
    </row>
    <row r="366" spans="1:11" ht="15" customHeight="1" x14ac:dyDescent="0.25">
      <c r="A366" s="3">
        <v>365</v>
      </c>
      <c r="B366" s="3">
        <f>COUNTIF($K$2:K366,"x")</f>
        <v>0</v>
      </c>
      <c r="C366" s="3">
        <f>VLOOKUP($A366,'Import élèves'!$B:$L,2,0)</f>
        <v>365</v>
      </c>
      <c r="E366" s="17">
        <f>IFERROR(VLOOKUP($A366,'Import élèves'!$B:$L,4,0),"")</f>
        <v>0</v>
      </c>
      <c r="F366" s="17">
        <f>IFERROR(VLOOKUP($A366,'Import élèves'!$B:$L,5,0),"")</f>
        <v>0</v>
      </c>
      <c r="G366" s="17">
        <f>IFERROR(VLOOKUP($A366,'Import élèves'!$B:$L,7,0),"")</f>
        <v>0</v>
      </c>
      <c r="H366" s="17">
        <f>IFERROR(VLOOKUP($A366,'Import élèves'!$B:$L,9,0),"")</f>
        <v>0</v>
      </c>
      <c r="I366" s="17">
        <f>IFERROR(VLOOKUP($A366,'Import élèves'!$B:$L,10,0),"")</f>
        <v>0</v>
      </c>
      <c r="J366" s="17">
        <f>IFERROR(VLOOKUP($A366,'Import élèves'!$B:$L,11,0),"")</f>
        <v>0</v>
      </c>
      <c r="K366" s="218"/>
    </row>
    <row r="367" spans="1:11" ht="15" customHeight="1" x14ac:dyDescent="0.25">
      <c r="A367" s="3">
        <v>366</v>
      </c>
      <c r="B367" s="3">
        <f>COUNTIF($K$2:K367,"x")</f>
        <v>0</v>
      </c>
      <c r="C367" s="3">
        <f>VLOOKUP($A367,'Import élèves'!$B:$L,2,0)</f>
        <v>366</v>
      </c>
      <c r="E367" s="17">
        <f>IFERROR(VLOOKUP($A367,'Import élèves'!$B:$L,4,0),"")</f>
        <v>0</v>
      </c>
      <c r="F367" s="17">
        <f>IFERROR(VLOOKUP($A367,'Import élèves'!$B:$L,5,0),"")</f>
        <v>0</v>
      </c>
      <c r="G367" s="17">
        <f>IFERROR(VLOOKUP($A367,'Import élèves'!$B:$L,7,0),"")</f>
        <v>0</v>
      </c>
      <c r="H367" s="17">
        <f>IFERROR(VLOOKUP($A367,'Import élèves'!$B:$L,9,0),"")</f>
        <v>0</v>
      </c>
      <c r="I367" s="17">
        <f>IFERROR(VLOOKUP($A367,'Import élèves'!$B:$L,10,0),"")</f>
        <v>0</v>
      </c>
      <c r="J367" s="17">
        <f>IFERROR(VLOOKUP($A367,'Import élèves'!$B:$L,11,0),"")</f>
        <v>0</v>
      </c>
      <c r="K367" s="218"/>
    </row>
    <row r="368" spans="1:11" ht="15" customHeight="1" x14ac:dyDescent="0.25">
      <c r="A368" s="3">
        <v>367</v>
      </c>
      <c r="B368" s="3">
        <f>COUNTIF($K$2:K368,"x")</f>
        <v>0</v>
      </c>
      <c r="C368" s="3">
        <f>VLOOKUP($A368,'Import élèves'!$B:$L,2,0)</f>
        <v>367</v>
      </c>
      <c r="E368" s="17">
        <f>IFERROR(VLOOKUP($A368,'Import élèves'!$B:$L,4,0),"")</f>
        <v>0</v>
      </c>
      <c r="F368" s="17">
        <f>IFERROR(VLOOKUP($A368,'Import élèves'!$B:$L,5,0),"")</f>
        <v>0</v>
      </c>
      <c r="G368" s="17">
        <f>IFERROR(VLOOKUP($A368,'Import élèves'!$B:$L,7,0),"")</f>
        <v>0</v>
      </c>
      <c r="H368" s="17">
        <f>IFERROR(VLOOKUP($A368,'Import élèves'!$B:$L,9,0),"")</f>
        <v>0</v>
      </c>
      <c r="I368" s="17">
        <f>IFERROR(VLOOKUP($A368,'Import élèves'!$B:$L,10,0),"")</f>
        <v>0</v>
      </c>
      <c r="J368" s="17">
        <f>IFERROR(VLOOKUP($A368,'Import élèves'!$B:$L,11,0),"")</f>
        <v>0</v>
      </c>
      <c r="K368" s="218"/>
    </row>
    <row r="369" spans="1:11" ht="15" customHeight="1" x14ac:dyDescent="0.25">
      <c r="A369" s="3">
        <v>368</v>
      </c>
      <c r="B369" s="3">
        <f>COUNTIF($K$2:K369,"x")</f>
        <v>0</v>
      </c>
      <c r="C369" s="3">
        <f>VLOOKUP($A369,'Import élèves'!$B:$L,2,0)</f>
        <v>368</v>
      </c>
      <c r="E369" s="17">
        <f>IFERROR(VLOOKUP($A369,'Import élèves'!$B:$L,4,0),"")</f>
        <v>0</v>
      </c>
      <c r="F369" s="17">
        <f>IFERROR(VLOOKUP($A369,'Import élèves'!$B:$L,5,0),"")</f>
        <v>0</v>
      </c>
      <c r="G369" s="17">
        <f>IFERROR(VLOOKUP($A369,'Import élèves'!$B:$L,7,0),"")</f>
        <v>0</v>
      </c>
      <c r="H369" s="17">
        <f>IFERROR(VLOOKUP($A369,'Import élèves'!$B:$L,9,0),"")</f>
        <v>0</v>
      </c>
      <c r="I369" s="17">
        <f>IFERROR(VLOOKUP($A369,'Import élèves'!$B:$L,10,0),"")</f>
        <v>0</v>
      </c>
      <c r="J369" s="17">
        <f>IFERROR(VLOOKUP($A369,'Import élèves'!$B:$L,11,0),"")</f>
        <v>0</v>
      </c>
      <c r="K369" s="218"/>
    </row>
    <row r="370" spans="1:11" ht="15" customHeight="1" x14ac:dyDescent="0.25">
      <c r="A370" s="3">
        <v>369</v>
      </c>
      <c r="B370" s="3">
        <f>COUNTIF($K$2:K370,"x")</f>
        <v>0</v>
      </c>
      <c r="C370" s="3">
        <f>VLOOKUP($A370,'Import élèves'!$B:$L,2,0)</f>
        <v>369</v>
      </c>
      <c r="E370" s="17">
        <f>IFERROR(VLOOKUP($A370,'Import élèves'!$B:$L,4,0),"")</f>
        <v>0</v>
      </c>
      <c r="F370" s="17">
        <f>IFERROR(VLOOKUP($A370,'Import élèves'!$B:$L,5,0),"")</f>
        <v>0</v>
      </c>
      <c r="G370" s="17">
        <f>IFERROR(VLOOKUP($A370,'Import élèves'!$B:$L,7,0),"")</f>
        <v>0</v>
      </c>
      <c r="H370" s="17">
        <f>IFERROR(VLOOKUP($A370,'Import élèves'!$B:$L,9,0),"")</f>
        <v>0</v>
      </c>
      <c r="I370" s="17">
        <f>IFERROR(VLOOKUP($A370,'Import élèves'!$B:$L,10,0),"")</f>
        <v>0</v>
      </c>
      <c r="J370" s="17">
        <f>IFERROR(VLOOKUP($A370,'Import élèves'!$B:$L,11,0),"")</f>
        <v>0</v>
      </c>
      <c r="K370" s="218"/>
    </row>
    <row r="371" spans="1:11" ht="15" customHeight="1" x14ac:dyDescent="0.25">
      <c r="A371" s="3">
        <v>370</v>
      </c>
      <c r="B371" s="3">
        <f>COUNTIF($K$2:K371,"x")</f>
        <v>0</v>
      </c>
      <c r="C371" s="3">
        <f>VLOOKUP($A371,'Import élèves'!$B:$L,2,0)</f>
        <v>370</v>
      </c>
      <c r="E371" s="17">
        <f>IFERROR(VLOOKUP($A371,'Import élèves'!$B:$L,4,0),"")</f>
        <v>0</v>
      </c>
      <c r="F371" s="17">
        <f>IFERROR(VLOOKUP($A371,'Import élèves'!$B:$L,5,0),"")</f>
        <v>0</v>
      </c>
      <c r="G371" s="17">
        <f>IFERROR(VLOOKUP($A371,'Import élèves'!$B:$L,7,0),"")</f>
        <v>0</v>
      </c>
      <c r="H371" s="17">
        <f>IFERROR(VLOOKUP($A371,'Import élèves'!$B:$L,9,0),"")</f>
        <v>0</v>
      </c>
      <c r="I371" s="17">
        <f>IFERROR(VLOOKUP($A371,'Import élèves'!$B:$L,10,0),"")</f>
        <v>0</v>
      </c>
      <c r="J371" s="17">
        <f>IFERROR(VLOOKUP($A371,'Import élèves'!$B:$L,11,0),"")</f>
        <v>0</v>
      </c>
      <c r="K371" s="218"/>
    </row>
    <row r="372" spans="1:11" ht="15" customHeight="1" x14ac:dyDescent="0.25">
      <c r="A372" s="3">
        <v>371</v>
      </c>
      <c r="B372" s="3">
        <f>COUNTIF($K$2:K372,"x")</f>
        <v>0</v>
      </c>
      <c r="C372" s="3">
        <f>VLOOKUP($A372,'Import élèves'!$B:$L,2,0)</f>
        <v>371</v>
      </c>
      <c r="E372" s="17">
        <f>IFERROR(VLOOKUP($A372,'Import élèves'!$B:$L,4,0),"")</f>
        <v>0</v>
      </c>
      <c r="F372" s="17">
        <f>IFERROR(VLOOKUP($A372,'Import élèves'!$B:$L,5,0),"")</f>
        <v>0</v>
      </c>
      <c r="G372" s="17">
        <f>IFERROR(VLOOKUP($A372,'Import élèves'!$B:$L,7,0),"")</f>
        <v>0</v>
      </c>
      <c r="H372" s="17">
        <f>IFERROR(VLOOKUP($A372,'Import élèves'!$B:$L,9,0),"")</f>
        <v>0</v>
      </c>
      <c r="I372" s="17">
        <f>IFERROR(VLOOKUP($A372,'Import élèves'!$B:$L,10,0),"")</f>
        <v>0</v>
      </c>
      <c r="J372" s="17">
        <f>IFERROR(VLOOKUP($A372,'Import élèves'!$B:$L,11,0),"")</f>
        <v>0</v>
      </c>
      <c r="K372" s="218"/>
    </row>
    <row r="373" spans="1:11" ht="15" customHeight="1" x14ac:dyDescent="0.25">
      <c r="A373" s="3">
        <v>372</v>
      </c>
      <c r="B373" s="3">
        <f>COUNTIF($K$2:K373,"x")</f>
        <v>0</v>
      </c>
      <c r="C373" s="3">
        <f>VLOOKUP($A373,'Import élèves'!$B:$L,2,0)</f>
        <v>372</v>
      </c>
      <c r="E373" s="17">
        <f>IFERROR(VLOOKUP($A373,'Import élèves'!$B:$L,4,0),"")</f>
        <v>0</v>
      </c>
      <c r="F373" s="17">
        <f>IFERROR(VLOOKUP($A373,'Import élèves'!$B:$L,5,0),"")</f>
        <v>0</v>
      </c>
      <c r="G373" s="17">
        <f>IFERROR(VLOOKUP($A373,'Import élèves'!$B:$L,7,0),"")</f>
        <v>0</v>
      </c>
      <c r="H373" s="17">
        <f>IFERROR(VLOOKUP($A373,'Import élèves'!$B:$L,9,0),"")</f>
        <v>0</v>
      </c>
      <c r="I373" s="17">
        <f>IFERROR(VLOOKUP($A373,'Import élèves'!$B:$L,10,0),"")</f>
        <v>0</v>
      </c>
      <c r="J373" s="17">
        <f>IFERROR(VLOOKUP($A373,'Import élèves'!$B:$L,11,0),"")</f>
        <v>0</v>
      </c>
      <c r="K373" s="218"/>
    </row>
    <row r="374" spans="1:11" ht="15" customHeight="1" x14ac:dyDescent="0.25">
      <c r="A374" s="3">
        <v>373</v>
      </c>
      <c r="B374" s="3">
        <f>COUNTIF($K$2:K374,"x")</f>
        <v>0</v>
      </c>
      <c r="C374" s="3">
        <f>VLOOKUP($A374,'Import élèves'!$B:$L,2,0)</f>
        <v>373</v>
      </c>
      <c r="E374" s="17">
        <f>IFERROR(VLOOKUP($A374,'Import élèves'!$B:$L,4,0),"")</f>
        <v>0</v>
      </c>
      <c r="F374" s="17">
        <f>IFERROR(VLOOKUP($A374,'Import élèves'!$B:$L,5,0),"")</f>
        <v>0</v>
      </c>
      <c r="G374" s="17">
        <f>IFERROR(VLOOKUP($A374,'Import élèves'!$B:$L,7,0),"")</f>
        <v>0</v>
      </c>
      <c r="H374" s="17">
        <f>IFERROR(VLOOKUP($A374,'Import élèves'!$B:$L,9,0),"")</f>
        <v>0</v>
      </c>
      <c r="I374" s="17">
        <f>IFERROR(VLOOKUP($A374,'Import élèves'!$B:$L,10,0),"")</f>
        <v>0</v>
      </c>
      <c r="J374" s="17">
        <f>IFERROR(VLOOKUP($A374,'Import élèves'!$B:$L,11,0),"")</f>
        <v>0</v>
      </c>
      <c r="K374" s="218"/>
    </row>
    <row r="375" spans="1:11" ht="15" customHeight="1" x14ac:dyDescent="0.25">
      <c r="A375" s="3">
        <v>374</v>
      </c>
      <c r="B375" s="3">
        <f>COUNTIF($K$2:K375,"x")</f>
        <v>0</v>
      </c>
      <c r="C375" s="3">
        <f>VLOOKUP($A375,'Import élèves'!$B:$L,2,0)</f>
        <v>374</v>
      </c>
      <c r="E375" s="17">
        <f>IFERROR(VLOOKUP($A375,'Import élèves'!$B:$L,4,0),"")</f>
        <v>0</v>
      </c>
      <c r="F375" s="17">
        <f>IFERROR(VLOOKUP($A375,'Import élèves'!$B:$L,5,0),"")</f>
        <v>0</v>
      </c>
      <c r="G375" s="17">
        <f>IFERROR(VLOOKUP($A375,'Import élèves'!$B:$L,7,0),"")</f>
        <v>0</v>
      </c>
      <c r="H375" s="17">
        <f>IFERROR(VLOOKUP($A375,'Import élèves'!$B:$L,9,0),"")</f>
        <v>0</v>
      </c>
      <c r="I375" s="17">
        <f>IFERROR(VLOOKUP($A375,'Import élèves'!$B:$L,10,0),"")</f>
        <v>0</v>
      </c>
      <c r="J375" s="17">
        <f>IFERROR(VLOOKUP($A375,'Import élèves'!$B:$L,11,0),"")</f>
        <v>0</v>
      </c>
      <c r="K375" s="218"/>
    </row>
    <row r="376" spans="1:11" ht="15" customHeight="1" x14ac:dyDescent="0.25">
      <c r="A376" s="3">
        <v>375</v>
      </c>
      <c r="B376" s="3">
        <f>COUNTIF($K$2:K376,"x")</f>
        <v>0</v>
      </c>
      <c r="C376" s="3">
        <f>VLOOKUP($A376,'Import élèves'!$B:$L,2,0)</f>
        <v>375</v>
      </c>
      <c r="E376" s="17">
        <f>IFERROR(VLOOKUP($A376,'Import élèves'!$B:$L,4,0),"")</f>
        <v>0</v>
      </c>
      <c r="F376" s="17">
        <f>IFERROR(VLOOKUP($A376,'Import élèves'!$B:$L,5,0),"")</f>
        <v>0</v>
      </c>
      <c r="G376" s="17">
        <f>IFERROR(VLOOKUP($A376,'Import élèves'!$B:$L,7,0),"")</f>
        <v>0</v>
      </c>
      <c r="H376" s="17">
        <f>IFERROR(VLOOKUP($A376,'Import élèves'!$B:$L,9,0),"")</f>
        <v>0</v>
      </c>
      <c r="I376" s="17">
        <f>IFERROR(VLOOKUP($A376,'Import élèves'!$B:$L,10,0),"")</f>
        <v>0</v>
      </c>
      <c r="J376" s="17">
        <f>IFERROR(VLOOKUP($A376,'Import élèves'!$B:$L,11,0),"")</f>
        <v>0</v>
      </c>
      <c r="K376" s="218"/>
    </row>
    <row r="377" spans="1:11" ht="15" customHeight="1" x14ac:dyDescent="0.25">
      <c r="A377" s="3">
        <v>376</v>
      </c>
      <c r="B377" s="3">
        <f>COUNTIF($K$2:K377,"x")</f>
        <v>0</v>
      </c>
      <c r="C377" s="3">
        <f>VLOOKUP($A377,'Import élèves'!$B:$L,2,0)</f>
        <v>376</v>
      </c>
      <c r="E377" s="17">
        <f>IFERROR(VLOOKUP($A377,'Import élèves'!$B:$L,4,0),"")</f>
        <v>0</v>
      </c>
      <c r="F377" s="17">
        <f>IFERROR(VLOOKUP($A377,'Import élèves'!$B:$L,5,0),"")</f>
        <v>0</v>
      </c>
      <c r="G377" s="17">
        <f>IFERROR(VLOOKUP($A377,'Import élèves'!$B:$L,7,0),"")</f>
        <v>0</v>
      </c>
      <c r="H377" s="17">
        <f>IFERROR(VLOOKUP($A377,'Import élèves'!$B:$L,9,0),"")</f>
        <v>0</v>
      </c>
      <c r="I377" s="17">
        <f>IFERROR(VLOOKUP($A377,'Import élèves'!$B:$L,10,0),"")</f>
        <v>0</v>
      </c>
      <c r="J377" s="17">
        <f>IFERROR(VLOOKUP($A377,'Import élèves'!$B:$L,11,0),"")</f>
        <v>0</v>
      </c>
      <c r="K377" s="218"/>
    </row>
    <row r="378" spans="1:11" ht="15" customHeight="1" x14ac:dyDescent="0.25">
      <c r="A378" s="3">
        <v>377</v>
      </c>
      <c r="B378" s="3">
        <f>COUNTIF($K$2:K378,"x")</f>
        <v>0</v>
      </c>
      <c r="C378" s="3">
        <f>VLOOKUP($A378,'Import élèves'!$B:$L,2,0)</f>
        <v>377</v>
      </c>
      <c r="E378" s="17">
        <f>IFERROR(VLOOKUP($A378,'Import élèves'!$B:$L,4,0),"")</f>
        <v>0</v>
      </c>
      <c r="F378" s="17">
        <f>IFERROR(VLOOKUP($A378,'Import élèves'!$B:$L,5,0),"")</f>
        <v>0</v>
      </c>
      <c r="G378" s="17">
        <f>IFERROR(VLOOKUP($A378,'Import élèves'!$B:$L,7,0),"")</f>
        <v>0</v>
      </c>
      <c r="H378" s="17">
        <f>IFERROR(VLOOKUP($A378,'Import élèves'!$B:$L,9,0),"")</f>
        <v>0</v>
      </c>
      <c r="I378" s="17">
        <f>IFERROR(VLOOKUP($A378,'Import élèves'!$B:$L,10,0),"")</f>
        <v>0</v>
      </c>
      <c r="J378" s="17">
        <f>IFERROR(VLOOKUP($A378,'Import élèves'!$B:$L,11,0),"")</f>
        <v>0</v>
      </c>
      <c r="K378" s="218"/>
    </row>
    <row r="379" spans="1:11" ht="15" customHeight="1" x14ac:dyDescent="0.25">
      <c r="A379" s="3">
        <v>378</v>
      </c>
      <c r="B379" s="3">
        <f>COUNTIF($K$2:K379,"x")</f>
        <v>0</v>
      </c>
      <c r="C379" s="3">
        <f>VLOOKUP($A379,'Import élèves'!$B:$L,2,0)</f>
        <v>378</v>
      </c>
      <c r="E379" s="17">
        <f>IFERROR(VLOOKUP($A379,'Import élèves'!$B:$L,4,0),"")</f>
        <v>0</v>
      </c>
      <c r="F379" s="17">
        <f>IFERROR(VLOOKUP($A379,'Import élèves'!$B:$L,5,0),"")</f>
        <v>0</v>
      </c>
      <c r="G379" s="17">
        <f>IFERROR(VLOOKUP($A379,'Import élèves'!$B:$L,7,0),"")</f>
        <v>0</v>
      </c>
      <c r="H379" s="17">
        <f>IFERROR(VLOOKUP($A379,'Import élèves'!$B:$L,9,0),"")</f>
        <v>0</v>
      </c>
      <c r="I379" s="17">
        <f>IFERROR(VLOOKUP($A379,'Import élèves'!$B:$L,10,0),"")</f>
        <v>0</v>
      </c>
      <c r="J379" s="17">
        <f>IFERROR(VLOOKUP($A379,'Import élèves'!$B:$L,11,0),"")</f>
        <v>0</v>
      </c>
      <c r="K379" s="218"/>
    </row>
    <row r="380" spans="1:11" ht="15" customHeight="1" x14ac:dyDescent="0.25">
      <c r="A380" s="3">
        <v>379</v>
      </c>
      <c r="B380" s="3">
        <f>COUNTIF($K$2:K380,"x")</f>
        <v>0</v>
      </c>
      <c r="C380" s="3">
        <f>VLOOKUP($A380,'Import élèves'!$B:$L,2,0)</f>
        <v>379</v>
      </c>
      <c r="E380" s="17">
        <f>IFERROR(VLOOKUP($A380,'Import élèves'!$B:$L,4,0),"")</f>
        <v>0</v>
      </c>
      <c r="F380" s="17">
        <f>IFERROR(VLOOKUP($A380,'Import élèves'!$B:$L,5,0),"")</f>
        <v>0</v>
      </c>
      <c r="G380" s="17">
        <f>IFERROR(VLOOKUP($A380,'Import élèves'!$B:$L,7,0),"")</f>
        <v>0</v>
      </c>
      <c r="H380" s="17">
        <f>IFERROR(VLOOKUP($A380,'Import élèves'!$B:$L,9,0),"")</f>
        <v>0</v>
      </c>
      <c r="I380" s="17">
        <f>IFERROR(VLOOKUP($A380,'Import élèves'!$B:$L,10,0),"")</f>
        <v>0</v>
      </c>
      <c r="J380" s="17">
        <f>IFERROR(VLOOKUP($A380,'Import élèves'!$B:$L,11,0),"")</f>
        <v>0</v>
      </c>
      <c r="K380" s="218"/>
    </row>
    <row r="381" spans="1:11" ht="15" customHeight="1" x14ac:dyDescent="0.25">
      <c r="A381" s="3">
        <v>380</v>
      </c>
      <c r="B381" s="3">
        <f>COUNTIF($K$2:K381,"x")</f>
        <v>0</v>
      </c>
      <c r="C381" s="3">
        <f>VLOOKUP($A381,'Import élèves'!$B:$L,2,0)</f>
        <v>380</v>
      </c>
      <c r="E381" s="17">
        <f>IFERROR(VLOOKUP($A381,'Import élèves'!$B:$L,4,0),"")</f>
        <v>0</v>
      </c>
      <c r="F381" s="17">
        <f>IFERROR(VLOOKUP($A381,'Import élèves'!$B:$L,5,0),"")</f>
        <v>0</v>
      </c>
      <c r="G381" s="17">
        <f>IFERROR(VLOOKUP($A381,'Import élèves'!$B:$L,7,0),"")</f>
        <v>0</v>
      </c>
      <c r="H381" s="17">
        <f>IFERROR(VLOOKUP($A381,'Import élèves'!$B:$L,9,0),"")</f>
        <v>0</v>
      </c>
      <c r="I381" s="17">
        <f>IFERROR(VLOOKUP($A381,'Import élèves'!$B:$L,10,0),"")</f>
        <v>0</v>
      </c>
      <c r="J381" s="17">
        <f>IFERROR(VLOOKUP($A381,'Import élèves'!$B:$L,11,0),"")</f>
        <v>0</v>
      </c>
      <c r="K381" s="218"/>
    </row>
    <row r="382" spans="1:11" ht="15" customHeight="1" x14ac:dyDescent="0.25">
      <c r="A382" s="3">
        <v>381</v>
      </c>
      <c r="B382" s="3">
        <f>COUNTIF($K$2:K382,"x")</f>
        <v>0</v>
      </c>
      <c r="C382" s="3">
        <f>VLOOKUP($A382,'Import élèves'!$B:$L,2,0)</f>
        <v>381</v>
      </c>
      <c r="E382" s="17">
        <f>IFERROR(VLOOKUP($A382,'Import élèves'!$B:$L,4,0),"")</f>
        <v>0</v>
      </c>
      <c r="F382" s="17">
        <f>IFERROR(VLOOKUP($A382,'Import élèves'!$B:$L,5,0),"")</f>
        <v>0</v>
      </c>
      <c r="G382" s="17">
        <f>IFERROR(VLOOKUP($A382,'Import élèves'!$B:$L,7,0),"")</f>
        <v>0</v>
      </c>
      <c r="H382" s="17">
        <f>IFERROR(VLOOKUP($A382,'Import élèves'!$B:$L,9,0),"")</f>
        <v>0</v>
      </c>
      <c r="I382" s="17">
        <f>IFERROR(VLOOKUP($A382,'Import élèves'!$B:$L,10,0),"")</f>
        <v>0</v>
      </c>
      <c r="J382" s="17">
        <f>IFERROR(VLOOKUP($A382,'Import élèves'!$B:$L,11,0),"")</f>
        <v>0</v>
      </c>
      <c r="K382" s="218"/>
    </row>
    <row r="383" spans="1:11" ht="15" customHeight="1" x14ac:dyDescent="0.25">
      <c r="A383" s="3">
        <v>382</v>
      </c>
      <c r="B383" s="3">
        <f>COUNTIF($K$2:K383,"x")</f>
        <v>0</v>
      </c>
      <c r="C383" s="3">
        <f>VLOOKUP($A383,'Import élèves'!$B:$L,2,0)</f>
        <v>382</v>
      </c>
      <c r="E383" s="17">
        <f>IFERROR(VLOOKUP($A383,'Import élèves'!$B:$L,4,0),"")</f>
        <v>0</v>
      </c>
      <c r="F383" s="17">
        <f>IFERROR(VLOOKUP($A383,'Import élèves'!$B:$L,5,0),"")</f>
        <v>0</v>
      </c>
      <c r="G383" s="17">
        <f>IFERROR(VLOOKUP($A383,'Import élèves'!$B:$L,7,0),"")</f>
        <v>0</v>
      </c>
      <c r="H383" s="17">
        <f>IFERROR(VLOOKUP($A383,'Import élèves'!$B:$L,9,0),"")</f>
        <v>0</v>
      </c>
      <c r="I383" s="17">
        <f>IFERROR(VLOOKUP($A383,'Import élèves'!$B:$L,10,0),"")</f>
        <v>0</v>
      </c>
      <c r="J383" s="17">
        <f>IFERROR(VLOOKUP($A383,'Import élèves'!$B:$L,11,0),"")</f>
        <v>0</v>
      </c>
      <c r="K383" s="218"/>
    </row>
    <row r="384" spans="1:11" ht="15" customHeight="1" x14ac:dyDescent="0.25">
      <c r="A384" s="3">
        <v>383</v>
      </c>
      <c r="B384" s="3">
        <f>COUNTIF($K$2:K384,"x")</f>
        <v>0</v>
      </c>
      <c r="C384" s="3">
        <f>VLOOKUP($A384,'Import élèves'!$B:$L,2,0)</f>
        <v>383</v>
      </c>
      <c r="E384" s="17">
        <f>IFERROR(VLOOKUP($A384,'Import élèves'!$B:$L,4,0),"")</f>
        <v>0</v>
      </c>
      <c r="F384" s="17">
        <f>IFERROR(VLOOKUP($A384,'Import élèves'!$B:$L,5,0),"")</f>
        <v>0</v>
      </c>
      <c r="G384" s="17">
        <f>IFERROR(VLOOKUP($A384,'Import élèves'!$B:$L,7,0),"")</f>
        <v>0</v>
      </c>
      <c r="H384" s="17">
        <f>IFERROR(VLOOKUP($A384,'Import élèves'!$B:$L,9,0),"")</f>
        <v>0</v>
      </c>
      <c r="I384" s="17">
        <f>IFERROR(VLOOKUP($A384,'Import élèves'!$B:$L,10,0),"")</f>
        <v>0</v>
      </c>
      <c r="J384" s="17">
        <f>IFERROR(VLOOKUP($A384,'Import élèves'!$B:$L,11,0),"")</f>
        <v>0</v>
      </c>
      <c r="K384" s="218"/>
    </row>
    <row r="385" spans="1:11" ht="15" customHeight="1" x14ac:dyDescent="0.25">
      <c r="A385" s="3">
        <v>384</v>
      </c>
      <c r="B385" s="3">
        <f>COUNTIF($K$2:K385,"x")</f>
        <v>0</v>
      </c>
      <c r="C385" s="3">
        <f>VLOOKUP($A385,'Import élèves'!$B:$L,2,0)</f>
        <v>384</v>
      </c>
      <c r="E385" s="17">
        <f>IFERROR(VLOOKUP($A385,'Import élèves'!$B:$L,4,0),"")</f>
        <v>0</v>
      </c>
      <c r="F385" s="17">
        <f>IFERROR(VLOOKUP($A385,'Import élèves'!$B:$L,5,0),"")</f>
        <v>0</v>
      </c>
      <c r="G385" s="17">
        <f>IFERROR(VLOOKUP($A385,'Import élèves'!$B:$L,7,0),"")</f>
        <v>0</v>
      </c>
      <c r="H385" s="17">
        <f>IFERROR(VLOOKUP($A385,'Import élèves'!$B:$L,9,0),"")</f>
        <v>0</v>
      </c>
      <c r="I385" s="17">
        <f>IFERROR(VLOOKUP($A385,'Import élèves'!$B:$L,10,0),"")</f>
        <v>0</v>
      </c>
      <c r="J385" s="17">
        <f>IFERROR(VLOOKUP($A385,'Import élèves'!$B:$L,11,0),"")</f>
        <v>0</v>
      </c>
      <c r="K385" s="218"/>
    </row>
    <row r="386" spans="1:11" ht="15" customHeight="1" x14ac:dyDescent="0.25">
      <c r="A386" s="3">
        <v>385</v>
      </c>
      <c r="B386" s="3">
        <f>COUNTIF($K$2:K386,"x")</f>
        <v>0</v>
      </c>
      <c r="C386" s="3">
        <f>VLOOKUP($A386,'Import élèves'!$B:$L,2,0)</f>
        <v>385</v>
      </c>
      <c r="E386" s="17">
        <f>IFERROR(VLOOKUP($A386,'Import élèves'!$B:$L,4,0),"")</f>
        <v>0</v>
      </c>
      <c r="F386" s="17">
        <f>IFERROR(VLOOKUP($A386,'Import élèves'!$B:$L,5,0),"")</f>
        <v>0</v>
      </c>
      <c r="G386" s="17">
        <f>IFERROR(VLOOKUP($A386,'Import élèves'!$B:$L,7,0),"")</f>
        <v>0</v>
      </c>
      <c r="H386" s="17">
        <f>IFERROR(VLOOKUP($A386,'Import élèves'!$B:$L,9,0),"")</f>
        <v>0</v>
      </c>
      <c r="I386" s="17">
        <f>IFERROR(VLOOKUP($A386,'Import élèves'!$B:$L,10,0),"")</f>
        <v>0</v>
      </c>
      <c r="J386" s="17">
        <f>IFERROR(VLOOKUP($A386,'Import élèves'!$B:$L,11,0),"")</f>
        <v>0</v>
      </c>
      <c r="K386" s="218"/>
    </row>
    <row r="387" spans="1:11" ht="15" customHeight="1" x14ac:dyDescent="0.25">
      <c r="A387" s="3">
        <v>386</v>
      </c>
      <c r="B387" s="3">
        <f>COUNTIF($K$2:K387,"x")</f>
        <v>0</v>
      </c>
      <c r="C387" s="3">
        <f>VLOOKUP($A387,'Import élèves'!$B:$L,2,0)</f>
        <v>386</v>
      </c>
      <c r="E387" s="17">
        <f>IFERROR(VLOOKUP($A387,'Import élèves'!$B:$L,4,0),"")</f>
        <v>0</v>
      </c>
      <c r="F387" s="17">
        <f>IFERROR(VLOOKUP($A387,'Import élèves'!$B:$L,5,0),"")</f>
        <v>0</v>
      </c>
      <c r="G387" s="17">
        <f>IFERROR(VLOOKUP($A387,'Import élèves'!$B:$L,7,0),"")</f>
        <v>0</v>
      </c>
      <c r="H387" s="17">
        <f>IFERROR(VLOOKUP($A387,'Import élèves'!$B:$L,9,0),"")</f>
        <v>0</v>
      </c>
      <c r="I387" s="17">
        <f>IFERROR(VLOOKUP($A387,'Import élèves'!$B:$L,10,0),"")</f>
        <v>0</v>
      </c>
      <c r="J387" s="17">
        <f>IFERROR(VLOOKUP($A387,'Import élèves'!$B:$L,11,0),"")</f>
        <v>0</v>
      </c>
      <c r="K387" s="218"/>
    </row>
    <row r="388" spans="1:11" ht="15" customHeight="1" x14ac:dyDescent="0.25">
      <c r="A388" s="3">
        <v>387</v>
      </c>
      <c r="B388" s="3">
        <f>COUNTIF($K$2:K388,"x")</f>
        <v>0</v>
      </c>
      <c r="C388" s="3">
        <f>VLOOKUP($A388,'Import élèves'!$B:$L,2,0)</f>
        <v>387</v>
      </c>
      <c r="E388" s="17">
        <f>IFERROR(VLOOKUP($A388,'Import élèves'!$B:$L,4,0),"")</f>
        <v>0</v>
      </c>
      <c r="F388" s="17">
        <f>IFERROR(VLOOKUP($A388,'Import élèves'!$B:$L,5,0),"")</f>
        <v>0</v>
      </c>
      <c r="G388" s="17">
        <f>IFERROR(VLOOKUP($A388,'Import élèves'!$B:$L,7,0),"")</f>
        <v>0</v>
      </c>
      <c r="H388" s="17">
        <f>IFERROR(VLOOKUP($A388,'Import élèves'!$B:$L,9,0),"")</f>
        <v>0</v>
      </c>
      <c r="I388" s="17">
        <f>IFERROR(VLOOKUP($A388,'Import élèves'!$B:$L,10,0),"")</f>
        <v>0</v>
      </c>
      <c r="J388" s="17">
        <f>IFERROR(VLOOKUP($A388,'Import élèves'!$B:$L,11,0),"")</f>
        <v>0</v>
      </c>
      <c r="K388" s="218"/>
    </row>
    <row r="389" spans="1:11" ht="15" customHeight="1" x14ac:dyDescent="0.25">
      <c r="A389" s="3">
        <v>388</v>
      </c>
      <c r="B389" s="3">
        <f>COUNTIF($K$2:K389,"x")</f>
        <v>0</v>
      </c>
      <c r="C389" s="3">
        <f>VLOOKUP($A389,'Import élèves'!$B:$L,2,0)</f>
        <v>388</v>
      </c>
      <c r="E389" s="17">
        <f>IFERROR(VLOOKUP($A389,'Import élèves'!$B:$L,4,0),"")</f>
        <v>0</v>
      </c>
      <c r="F389" s="17">
        <f>IFERROR(VLOOKUP($A389,'Import élèves'!$B:$L,5,0),"")</f>
        <v>0</v>
      </c>
      <c r="G389" s="17">
        <f>IFERROR(VLOOKUP($A389,'Import élèves'!$B:$L,7,0),"")</f>
        <v>0</v>
      </c>
      <c r="H389" s="17">
        <f>IFERROR(VLOOKUP($A389,'Import élèves'!$B:$L,9,0),"")</f>
        <v>0</v>
      </c>
      <c r="I389" s="17">
        <f>IFERROR(VLOOKUP($A389,'Import élèves'!$B:$L,10,0),"")</f>
        <v>0</v>
      </c>
      <c r="J389" s="17">
        <f>IFERROR(VLOOKUP($A389,'Import élèves'!$B:$L,11,0),"")</f>
        <v>0</v>
      </c>
      <c r="K389" s="218"/>
    </row>
    <row r="390" spans="1:11" ht="15" customHeight="1" x14ac:dyDescent="0.25">
      <c r="A390" s="3">
        <v>389</v>
      </c>
      <c r="B390" s="3">
        <f>COUNTIF($K$2:K390,"x")</f>
        <v>0</v>
      </c>
      <c r="C390" s="3">
        <f>VLOOKUP($A390,'Import élèves'!$B:$L,2,0)</f>
        <v>389</v>
      </c>
      <c r="E390" s="17">
        <f>IFERROR(VLOOKUP($A390,'Import élèves'!$B:$L,4,0),"")</f>
        <v>0</v>
      </c>
      <c r="F390" s="17">
        <f>IFERROR(VLOOKUP($A390,'Import élèves'!$B:$L,5,0),"")</f>
        <v>0</v>
      </c>
      <c r="G390" s="17">
        <f>IFERROR(VLOOKUP($A390,'Import élèves'!$B:$L,7,0),"")</f>
        <v>0</v>
      </c>
      <c r="H390" s="17">
        <f>IFERROR(VLOOKUP($A390,'Import élèves'!$B:$L,9,0),"")</f>
        <v>0</v>
      </c>
      <c r="I390" s="17">
        <f>IFERROR(VLOOKUP($A390,'Import élèves'!$B:$L,10,0),"")</f>
        <v>0</v>
      </c>
      <c r="J390" s="17">
        <f>IFERROR(VLOOKUP($A390,'Import élèves'!$B:$L,11,0),"")</f>
        <v>0</v>
      </c>
      <c r="K390" s="218"/>
    </row>
    <row r="391" spans="1:11" ht="15" customHeight="1" x14ac:dyDescent="0.25">
      <c r="A391" s="3">
        <v>390</v>
      </c>
      <c r="B391" s="3">
        <f>COUNTIF($K$2:K391,"x")</f>
        <v>0</v>
      </c>
      <c r="C391" s="3">
        <f>VLOOKUP($A391,'Import élèves'!$B:$L,2,0)</f>
        <v>390</v>
      </c>
      <c r="E391" s="17">
        <f>IFERROR(VLOOKUP($A391,'Import élèves'!$B:$L,4,0),"")</f>
        <v>0</v>
      </c>
      <c r="F391" s="17">
        <f>IFERROR(VLOOKUP($A391,'Import élèves'!$B:$L,5,0),"")</f>
        <v>0</v>
      </c>
      <c r="G391" s="17">
        <f>IFERROR(VLOOKUP($A391,'Import élèves'!$B:$L,7,0),"")</f>
        <v>0</v>
      </c>
      <c r="H391" s="17">
        <f>IFERROR(VLOOKUP($A391,'Import élèves'!$B:$L,9,0),"")</f>
        <v>0</v>
      </c>
      <c r="I391" s="17">
        <f>IFERROR(VLOOKUP($A391,'Import élèves'!$B:$L,10,0),"")</f>
        <v>0</v>
      </c>
      <c r="J391" s="17">
        <f>IFERROR(VLOOKUP($A391,'Import élèves'!$B:$L,11,0),"")</f>
        <v>0</v>
      </c>
      <c r="K391" s="218"/>
    </row>
    <row r="392" spans="1:11" ht="15" customHeight="1" x14ac:dyDescent="0.25">
      <c r="A392" s="3">
        <v>391</v>
      </c>
      <c r="B392" s="3">
        <f>COUNTIF($K$2:K392,"x")</f>
        <v>0</v>
      </c>
      <c r="C392" s="3">
        <f>VLOOKUP($A392,'Import élèves'!$B:$L,2,0)</f>
        <v>391</v>
      </c>
      <c r="E392" s="17">
        <f>IFERROR(VLOOKUP($A392,'Import élèves'!$B:$L,4,0),"")</f>
        <v>0</v>
      </c>
      <c r="F392" s="17">
        <f>IFERROR(VLOOKUP($A392,'Import élèves'!$B:$L,5,0),"")</f>
        <v>0</v>
      </c>
      <c r="G392" s="17">
        <f>IFERROR(VLOOKUP($A392,'Import élèves'!$B:$L,7,0),"")</f>
        <v>0</v>
      </c>
      <c r="H392" s="17">
        <f>IFERROR(VLOOKUP($A392,'Import élèves'!$B:$L,9,0),"")</f>
        <v>0</v>
      </c>
      <c r="I392" s="17">
        <f>IFERROR(VLOOKUP($A392,'Import élèves'!$B:$L,10,0),"")</f>
        <v>0</v>
      </c>
      <c r="J392" s="17">
        <f>IFERROR(VLOOKUP($A392,'Import élèves'!$B:$L,11,0),"")</f>
        <v>0</v>
      </c>
      <c r="K392" s="218"/>
    </row>
    <row r="393" spans="1:11" ht="15" customHeight="1" x14ac:dyDescent="0.25">
      <c r="A393" s="3">
        <v>392</v>
      </c>
      <c r="B393" s="3">
        <f>COUNTIF($K$2:K393,"x")</f>
        <v>0</v>
      </c>
      <c r="C393" s="3">
        <f>VLOOKUP($A393,'Import élèves'!$B:$L,2,0)</f>
        <v>392</v>
      </c>
      <c r="E393" s="17">
        <f>IFERROR(VLOOKUP($A393,'Import élèves'!$B:$L,4,0),"")</f>
        <v>0</v>
      </c>
      <c r="F393" s="17">
        <f>IFERROR(VLOOKUP($A393,'Import élèves'!$B:$L,5,0),"")</f>
        <v>0</v>
      </c>
      <c r="G393" s="17">
        <f>IFERROR(VLOOKUP($A393,'Import élèves'!$B:$L,7,0),"")</f>
        <v>0</v>
      </c>
      <c r="H393" s="17">
        <f>IFERROR(VLOOKUP($A393,'Import élèves'!$B:$L,9,0),"")</f>
        <v>0</v>
      </c>
      <c r="I393" s="17">
        <f>IFERROR(VLOOKUP($A393,'Import élèves'!$B:$L,10,0),"")</f>
        <v>0</v>
      </c>
      <c r="J393" s="17">
        <f>IFERROR(VLOOKUP($A393,'Import élèves'!$B:$L,11,0),"")</f>
        <v>0</v>
      </c>
      <c r="K393" s="218"/>
    </row>
    <row r="394" spans="1:11" ht="15" customHeight="1" x14ac:dyDescent="0.25">
      <c r="A394" s="3">
        <v>393</v>
      </c>
      <c r="B394" s="3">
        <f>COUNTIF($K$2:K394,"x")</f>
        <v>0</v>
      </c>
      <c r="C394" s="3">
        <f>VLOOKUP($A394,'Import élèves'!$B:$L,2,0)</f>
        <v>393</v>
      </c>
      <c r="E394" s="17">
        <f>IFERROR(VLOOKUP($A394,'Import élèves'!$B:$L,4,0),"")</f>
        <v>0</v>
      </c>
      <c r="F394" s="17">
        <f>IFERROR(VLOOKUP($A394,'Import élèves'!$B:$L,5,0),"")</f>
        <v>0</v>
      </c>
      <c r="G394" s="17">
        <f>IFERROR(VLOOKUP($A394,'Import élèves'!$B:$L,7,0),"")</f>
        <v>0</v>
      </c>
      <c r="H394" s="17">
        <f>IFERROR(VLOOKUP($A394,'Import élèves'!$B:$L,9,0),"")</f>
        <v>0</v>
      </c>
      <c r="I394" s="17">
        <f>IFERROR(VLOOKUP($A394,'Import élèves'!$B:$L,10,0),"")</f>
        <v>0</v>
      </c>
      <c r="J394" s="17">
        <f>IFERROR(VLOOKUP($A394,'Import élèves'!$B:$L,11,0),"")</f>
        <v>0</v>
      </c>
      <c r="K394" s="218"/>
    </row>
    <row r="395" spans="1:11" ht="15" customHeight="1" x14ac:dyDescent="0.25">
      <c r="A395" s="3">
        <v>394</v>
      </c>
      <c r="B395" s="3">
        <f>COUNTIF($K$2:K395,"x")</f>
        <v>0</v>
      </c>
      <c r="C395" s="3">
        <f>VLOOKUP($A395,'Import élèves'!$B:$L,2,0)</f>
        <v>394</v>
      </c>
      <c r="E395" s="17">
        <f>IFERROR(VLOOKUP($A395,'Import élèves'!$B:$L,4,0),"")</f>
        <v>0</v>
      </c>
      <c r="F395" s="17">
        <f>IFERROR(VLOOKUP($A395,'Import élèves'!$B:$L,5,0),"")</f>
        <v>0</v>
      </c>
      <c r="G395" s="17">
        <f>IFERROR(VLOOKUP($A395,'Import élèves'!$B:$L,7,0),"")</f>
        <v>0</v>
      </c>
      <c r="H395" s="17">
        <f>IFERROR(VLOOKUP($A395,'Import élèves'!$B:$L,9,0),"")</f>
        <v>0</v>
      </c>
      <c r="I395" s="17">
        <f>IFERROR(VLOOKUP($A395,'Import élèves'!$B:$L,10,0),"")</f>
        <v>0</v>
      </c>
      <c r="J395" s="17">
        <f>IFERROR(VLOOKUP($A395,'Import élèves'!$B:$L,11,0),"")</f>
        <v>0</v>
      </c>
      <c r="K395" s="218"/>
    </row>
    <row r="396" spans="1:11" ht="15" customHeight="1" x14ac:dyDescent="0.25">
      <c r="A396" s="3">
        <v>395</v>
      </c>
      <c r="B396" s="3">
        <f>COUNTIF($K$2:K396,"x")</f>
        <v>0</v>
      </c>
      <c r="C396" s="3">
        <f>VLOOKUP($A396,'Import élèves'!$B:$L,2,0)</f>
        <v>395</v>
      </c>
      <c r="E396" s="17">
        <f>IFERROR(VLOOKUP($A396,'Import élèves'!$B:$L,4,0),"")</f>
        <v>0</v>
      </c>
      <c r="F396" s="17">
        <f>IFERROR(VLOOKUP($A396,'Import élèves'!$B:$L,5,0),"")</f>
        <v>0</v>
      </c>
      <c r="G396" s="17">
        <f>IFERROR(VLOOKUP($A396,'Import élèves'!$B:$L,7,0),"")</f>
        <v>0</v>
      </c>
      <c r="H396" s="17">
        <f>IFERROR(VLOOKUP($A396,'Import élèves'!$B:$L,9,0),"")</f>
        <v>0</v>
      </c>
      <c r="I396" s="17">
        <f>IFERROR(VLOOKUP($A396,'Import élèves'!$B:$L,10,0),"")</f>
        <v>0</v>
      </c>
      <c r="J396" s="17">
        <f>IFERROR(VLOOKUP($A396,'Import élèves'!$B:$L,11,0),"")</f>
        <v>0</v>
      </c>
      <c r="K396" s="218"/>
    </row>
    <row r="397" spans="1:11" ht="15" customHeight="1" x14ac:dyDescent="0.25">
      <c r="A397" s="3">
        <v>396</v>
      </c>
      <c r="B397" s="3">
        <f>COUNTIF($K$2:K397,"x")</f>
        <v>0</v>
      </c>
      <c r="C397" s="3">
        <f>VLOOKUP($A397,'Import élèves'!$B:$L,2,0)</f>
        <v>396</v>
      </c>
      <c r="E397" s="17">
        <f>IFERROR(VLOOKUP($A397,'Import élèves'!$B:$L,4,0),"")</f>
        <v>0</v>
      </c>
      <c r="F397" s="17">
        <f>IFERROR(VLOOKUP($A397,'Import élèves'!$B:$L,5,0),"")</f>
        <v>0</v>
      </c>
      <c r="G397" s="17">
        <f>IFERROR(VLOOKUP($A397,'Import élèves'!$B:$L,7,0),"")</f>
        <v>0</v>
      </c>
      <c r="H397" s="17">
        <f>IFERROR(VLOOKUP($A397,'Import élèves'!$B:$L,9,0),"")</f>
        <v>0</v>
      </c>
      <c r="I397" s="17">
        <f>IFERROR(VLOOKUP($A397,'Import élèves'!$B:$L,10,0),"")</f>
        <v>0</v>
      </c>
      <c r="J397" s="17">
        <f>IFERROR(VLOOKUP($A397,'Import élèves'!$B:$L,11,0),"")</f>
        <v>0</v>
      </c>
      <c r="K397" s="218"/>
    </row>
    <row r="398" spans="1:11" ht="15" customHeight="1" x14ac:dyDescent="0.25">
      <c r="A398" s="3">
        <v>397</v>
      </c>
      <c r="B398" s="3">
        <f>COUNTIF($K$2:K398,"x")</f>
        <v>0</v>
      </c>
      <c r="C398" s="3">
        <f>VLOOKUP($A398,'Import élèves'!$B:$L,2,0)</f>
        <v>397</v>
      </c>
      <c r="E398" s="17">
        <f>IFERROR(VLOOKUP($A398,'Import élèves'!$B:$L,4,0),"")</f>
        <v>0</v>
      </c>
      <c r="F398" s="17">
        <f>IFERROR(VLOOKUP($A398,'Import élèves'!$B:$L,5,0),"")</f>
        <v>0</v>
      </c>
      <c r="G398" s="17">
        <f>IFERROR(VLOOKUP($A398,'Import élèves'!$B:$L,7,0),"")</f>
        <v>0</v>
      </c>
      <c r="H398" s="17">
        <f>IFERROR(VLOOKUP($A398,'Import élèves'!$B:$L,9,0),"")</f>
        <v>0</v>
      </c>
      <c r="I398" s="17">
        <f>IFERROR(VLOOKUP($A398,'Import élèves'!$B:$L,10,0),"")</f>
        <v>0</v>
      </c>
      <c r="J398" s="17">
        <f>IFERROR(VLOOKUP($A398,'Import élèves'!$B:$L,11,0),"")</f>
        <v>0</v>
      </c>
      <c r="K398" s="218"/>
    </row>
    <row r="399" spans="1:11" ht="15" customHeight="1" x14ac:dyDescent="0.25">
      <c r="A399" s="3">
        <v>398</v>
      </c>
      <c r="B399" s="3">
        <f>COUNTIF($K$2:K399,"x")</f>
        <v>0</v>
      </c>
      <c r="C399" s="3">
        <f>VLOOKUP($A399,'Import élèves'!$B:$L,2,0)</f>
        <v>398</v>
      </c>
      <c r="E399" s="17">
        <f>IFERROR(VLOOKUP($A399,'Import élèves'!$B:$L,4,0),"")</f>
        <v>0</v>
      </c>
      <c r="F399" s="17">
        <f>IFERROR(VLOOKUP($A399,'Import élèves'!$B:$L,5,0),"")</f>
        <v>0</v>
      </c>
      <c r="G399" s="17">
        <f>IFERROR(VLOOKUP($A399,'Import élèves'!$B:$L,7,0),"")</f>
        <v>0</v>
      </c>
      <c r="H399" s="17">
        <f>IFERROR(VLOOKUP($A399,'Import élèves'!$B:$L,9,0),"")</f>
        <v>0</v>
      </c>
      <c r="I399" s="17">
        <f>IFERROR(VLOOKUP($A399,'Import élèves'!$B:$L,10,0),"")</f>
        <v>0</v>
      </c>
      <c r="J399" s="17">
        <f>IFERROR(VLOOKUP($A399,'Import élèves'!$B:$L,11,0),"")</f>
        <v>0</v>
      </c>
      <c r="K399" s="218"/>
    </row>
    <row r="400" spans="1:11" ht="15" customHeight="1" x14ac:dyDescent="0.25">
      <c r="A400" s="3">
        <v>399</v>
      </c>
      <c r="B400" s="3">
        <f>COUNTIF($K$2:K400,"x")</f>
        <v>0</v>
      </c>
      <c r="C400" s="3">
        <f>VLOOKUP($A400,'Import élèves'!$B:$L,2,0)</f>
        <v>399</v>
      </c>
      <c r="E400" s="17">
        <f>IFERROR(VLOOKUP($A400,'Import élèves'!$B:$L,4,0),"")</f>
        <v>0</v>
      </c>
      <c r="F400" s="17">
        <f>IFERROR(VLOOKUP($A400,'Import élèves'!$B:$L,5,0),"")</f>
        <v>0</v>
      </c>
      <c r="G400" s="17">
        <f>IFERROR(VLOOKUP($A400,'Import élèves'!$B:$L,7,0),"")</f>
        <v>0</v>
      </c>
      <c r="H400" s="17">
        <f>IFERROR(VLOOKUP($A400,'Import élèves'!$B:$L,9,0),"")</f>
        <v>0</v>
      </c>
      <c r="I400" s="17">
        <f>IFERROR(VLOOKUP($A400,'Import élèves'!$B:$L,10,0),"")</f>
        <v>0</v>
      </c>
      <c r="J400" s="17">
        <f>IFERROR(VLOOKUP($A400,'Import élèves'!$B:$L,11,0),"")</f>
        <v>0</v>
      </c>
      <c r="K400" s="218"/>
    </row>
  </sheetData>
  <sheetProtection algorithmName="SHA-512" hashValue="m0c3pc36Pb0yDx2UjozSFasnJ+hj3WTbBMlR4RpW7RQpXtNYvhItrzjMz0uXBRqVcuwPQUYBrzd5FcvulMEafQ==" saltValue="fMIjciT6Pfj52oAiqnRjvg==" spinCount="100000" sheet="1" selectLockedCells="1"/>
  <mergeCells count="32">
    <mergeCell ref="Q2:Q3"/>
    <mergeCell ref="M13:N18"/>
    <mergeCell ref="M10:N12"/>
    <mergeCell ref="M22:M23"/>
    <mergeCell ref="M24:M25"/>
    <mergeCell ref="Q10:R12"/>
    <mergeCell ref="Q13:R15"/>
    <mergeCell ref="Q16:R18"/>
    <mergeCell ref="O13:P18"/>
    <mergeCell ref="O10:P12"/>
    <mergeCell ref="M1:O1"/>
    <mergeCell ref="M3:M4"/>
    <mergeCell ref="N3:N4"/>
    <mergeCell ref="O3:O4"/>
    <mergeCell ref="M6:M8"/>
    <mergeCell ref="N6:O8"/>
    <mergeCell ref="M29:M30"/>
    <mergeCell ref="N29:N30"/>
    <mergeCell ref="M31:M32"/>
    <mergeCell ref="N31:N32"/>
    <mergeCell ref="P20:R21"/>
    <mergeCell ref="P22:P23"/>
    <mergeCell ref="Q22:R23"/>
    <mergeCell ref="P24:P25"/>
    <mergeCell ref="Q24:R25"/>
    <mergeCell ref="P26:P27"/>
    <mergeCell ref="Q26:R27"/>
    <mergeCell ref="M20:O21"/>
    <mergeCell ref="M26:M27"/>
    <mergeCell ref="N22:O23"/>
    <mergeCell ref="N24:O25"/>
    <mergeCell ref="N26:O27"/>
  </mergeCells>
  <conditionalFormatting sqref="E2:J400">
    <cfRule type="expression" dxfId="61" priority="1">
      <formula>OR($K2&lt;&gt;"X",$K2&lt;&gt;"x")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'Import élèves'!$AG$1:$AG$21</xm:f>
          </x14:formula1>
          <xm:sqref>N3</xm:sqref>
        </x14:dataValidation>
        <x14:dataValidation type="list" allowBlank="1" showInputMessage="1" showErrorMessage="1" xr:uid="{00000000-0002-0000-0400-000001000000}">
          <x14:formula1>
            <xm:f>Paramètres!$N$24:$N$31</xm:f>
          </x14:formula1>
          <xm:sqref>O3</xm:sqref>
        </x14:dataValidation>
        <x14:dataValidation type="list" allowBlank="1" showInputMessage="1" showErrorMessage="1" xr:uid="{00000000-0002-0000-0400-000002000000}">
          <x14:formula1>
            <xm:f>'Import élèves'!$AC$1:$AC$6</xm:f>
          </x14:formula1>
          <xm:sqref>M3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tabColor theme="8" tint="0.59999389629810485"/>
  </sheetPr>
  <dimension ref="A1:AD44"/>
  <sheetViews>
    <sheetView showGridLines="0" tabSelected="1" topLeftCell="B1" zoomScaleNormal="100" workbookViewId="0">
      <selection activeCell="AC25" sqref="AC25"/>
    </sheetView>
  </sheetViews>
  <sheetFormatPr baseColWidth="10" defaultColWidth="11.5703125" defaultRowHeight="15" x14ac:dyDescent="0.25"/>
  <cols>
    <col min="1" max="1" width="5.140625" style="133" customWidth="1"/>
    <col min="2" max="2" width="14.7109375" style="133" customWidth="1"/>
    <col min="3" max="3" width="13.7109375" style="133" customWidth="1"/>
    <col min="4" max="27" width="2.7109375" style="133" customWidth="1"/>
    <col min="28" max="16384" width="11.5703125" style="133"/>
  </cols>
  <sheetData>
    <row r="1" spans="1:30" x14ac:dyDescent="0.25">
      <c r="N1" s="133" t="s">
        <v>1977</v>
      </c>
    </row>
    <row r="2" spans="1:30" x14ac:dyDescent="0.25">
      <c r="D2" s="398"/>
      <c r="E2" s="398"/>
      <c r="F2" s="398"/>
      <c r="G2" s="398"/>
    </row>
    <row r="3" spans="1:30" ht="36" customHeight="1" x14ac:dyDescent="0.25">
      <c r="B3" s="14"/>
      <c r="C3" s="31"/>
      <c r="D3" s="395" t="s">
        <v>1973</v>
      </c>
      <c r="E3" s="396"/>
      <c r="F3" s="396"/>
      <c r="G3" s="397"/>
      <c r="H3" s="395" t="s">
        <v>1945</v>
      </c>
      <c r="I3" s="396"/>
      <c r="J3" s="396"/>
      <c r="K3" s="397"/>
      <c r="L3" s="395" t="s">
        <v>1946</v>
      </c>
      <c r="M3" s="396"/>
      <c r="N3" s="396"/>
      <c r="O3" s="397"/>
      <c r="P3" s="395" t="s">
        <v>1947</v>
      </c>
      <c r="Q3" s="396"/>
      <c r="R3" s="396"/>
      <c r="S3" s="397"/>
      <c r="T3" s="395" t="s">
        <v>1948</v>
      </c>
      <c r="U3" s="396"/>
      <c r="V3" s="396"/>
      <c r="W3" s="397"/>
      <c r="X3" s="395" t="s">
        <v>1949</v>
      </c>
      <c r="Y3" s="396"/>
      <c r="Z3" s="396"/>
      <c r="AA3" s="397"/>
      <c r="AD3" s="71" t="s">
        <v>1979</v>
      </c>
    </row>
    <row r="4" spans="1:30" ht="62.45" customHeight="1" x14ac:dyDescent="0.25">
      <c r="B4" s="16"/>
      <c r="C4" s="32"/>
      <c r="D4" s="78" t="s">
        <v>1974</v>
      </c>
      <c r="E4" s="79" t="s">
        <v>1975</v>
      </c>
      <c r="F4" s="79" t="s">
        <v>1906</v>
      </c>
      <c r="G4" s="80" t="s">
        <v>1976</v>
      </c>
      <c r="H4" s="78" t="s">
        <v>1974</v>
      </c>
      <c r="I4" s="79" t="s">
        <v>1975</v>
      </c>
      <c r="J4" s="79" t="s">
        <v>1906</v>
      </c>
      <c r="K4" s="80" t="s">
        <v>1976</v>
      </c>
      <c r="L4" s="78" t="s">
        <v>1974</v>
      </c>
      <c r="M4" s="79" t="s">
        <v>1975</v>
      </c>
      <c r="N4" s="79" t="s">
        <v>1906</v>
      </c>
      <c r="O4" s="80" t="s">
        <v>1976</v>
      </c>
      <c r="P4" s="78" t="s">
        <v>1974</v>
      </c>
      <c r="Q4" s="79" t="s">
        <v>1975</v>
      </c>
      <c r="R4" s="79" t="s">
        <v>1906</v>
      </c>
      <c r="S4" s="80" t="s">
        <v>1976</v>
      </c>
      <c r="T4" s="78" t="s">
        <v>1974</v>
      </c>
      <c r="U4" s="79" t="s">
        <v>1975</v>
      </c>
      <c r="V4" s="79" t="s">
        <v>1906</v>
      </c>
      <c r="W4" s="80" t="s">
        <v>1976</v>
      </c>
      <c r="X4" s="78" t="s">
        <v>1974</v>
      </c>
      <c r="Y4" s="79" t="s">
        <v>1975</v>
      </c>
      <c r="Z4" s="79" t="s">
        <v>1906</v>
      </c>
      <c r="AA4" s="80" t="s">
        <v>1976</v>
      </c>
    </row>
    <row r="5" spans="1:30" ht="16.149999999999999" customHeight="1" x14ac:dyDescent="0.25">
      <c r="A5" s="133">
        <v>1</v>
      </c>
      <c r="B5" s="26" t="str">
        <f>IFERROR(VLOOKUP($A5,Sélection!$B:$F,4,0),"")</f>
        <v/>
      </c>
      <c r="C5" s="28" t="str">
        <f>IFERROR(VLOOKUP($A5,Sélection!$B:$F,5,0),"")</f>
        <v/>
      </c>
      <c r="D5" s="26"/>
      <c r="E5" s="27"/>
      <c r="F5" s="27"/>
      <c r="G5" s="29"/>
      <c r="H5" s="26"/>
      <c r="I5" s="27"/>
      <c r="J5" s="27"/>
      <c r="K5" s="29"/>
      <c r="L5" s="393"/>
      <c r="M5" s="394"/>
      <c r="N5" s="394"/>
      <c r="O5" s="29"/>
      <c r="P5" s="26"/>
      <c r="Q5" s="27"/>
      <c r="R5" s="27"/>
      <c r="S5" s="29"/>
      <c r="T5" s="393"/>
      <c r="U5" s="394"/>
      <c r="V5" s="394"/>
      <c r="W5" s="29"/>
      <c r="X5" s="26"/>
      <c r="Y5" s="27"/>
      <c r="Z5" s="27"/>
      <c r="AA5" s="29"/>
    </row>
    <row r="6" spans="1:30" ht="16.149999999999999" customHeight="1" x14ac:dyDescent="0.25">
      <c r="A6" s="133">
        <v>2</v>
      </c>
      <c r="B6" s="21" t="str">
        <f>IFERROR(VLOOKUP($A6,Sélection!$B:$F,4,0),"")</f>
        <v/>
      </c>
      <c r="C6" s="20" t="str">
        <f>IFERROR(VLOOKUP($A6,Sélection!$B:$F,5,0),"")</f>
        <v/>
      </c>
      <c r="D6" s="21"/>
      <c r="E6" s="19"/>
      <c r="F6" s="19"/>
      <c r="G6" s="22"/>
      <c r="H6" s="21"/>
      <c r="I6" s="19"/>
      <c r="J6" s="19"/>
      <c r="K6" s="22"/>
      <c r="L6" s="389"/>
      <c r="M6" s="390"/>
      <c r="N6" s="390"/>
      <c r="O6" s="22"/>
      <c r="P6" s="21"/>
      <c r="Q6" s="19"/>
      <c r="R6" s="19"/>
      <c r="S6" s="22"/>
      <c r="T6" s="389"/>
      <c r="U6" s="390"/>
      <c r="V6" s="390"/>
      <c r="W6" s="22"/>
      <c r="X6" s="21"/>
      <c r="Y6" s="19"/>
      <c r="Z6" s="19"/>
      <c r="AA6" s="22"/>
    </row>
    <row r="7" spans="1:30" ht="16.149999999999999" customHeight="1" x14ac:dyDescent="0.25">
      <c r="A7" s="133">
        <v>3</v>
      </c>
      <c r="B7" s="21" t="str">
        <f>IFERROR(VLOOKUP($A7,Sélection!$B:$F,4,0),"")</f>
        <v/>
      </c>
      <c r="C7" s="20" t="str">
        <f>IFERROR(VLOOKUP($A7,Sélection!$B:$F,5,0),"")</f>
        <v/>
      </c>
      <c r="D7" s="21"/>
      <c r="E7" s="19"/>
      <c r="F7" s="19"/>
      <c r="G7" s="22"/>
      <c r="H7" s="21"/>
      <c r="I7" s="19"/>
      <c r="J7" s="19"/>
      <c r="K7" s="22"/>
      <c r="L7" s="389"/>
      <c r="M7" s="390"/>
      <c r="N7" s="390"/>
      <c r="O7" s="22"/>
      <c r="P7" s="21"/>
      <c r="Q7" s="19"/>
      <c r="R7" s="19"/>
      <c r="S7" s="22"/>
      <c r="T7" s="389"/>
      <c r="U7" s="390"/>
      <c r="V7" s="390"/>
      <c r="W7" s="22"/>
      <c r="X7" s="21"/>
      <c r="Y7" s="19"/>
      <c r="Z7" s="19"/>
      <c r="AA7" s="22"/>
    </row>
    <row r="8" spans="1:30" ht="16.149999999999999" customHeight="1" x14ac:dyDescent="0.25">
      <c r="A8" s="18">
        <v>4</v>
      </c>
      <c r="B8" s="21" t="str">
        <f>IFERROR(VLOOKUP($A8,Sélection!$B:$F,4,0),"")</f>
        <v/>
      </c>
      <c r="C8" s="20" t="str">
        <f>IFERROR(VLOOKUP($A8,Sélection!$B:$F,5,0),"")</f>
        <v/>
      </c>
      <c r="D8" s="21"/>
      <c r="E8" s="19"/>
      <c r="F8" s="19"/>
      <c r="G8" s="22"/>
      <c r="H8" s="21"/>
      <c r="I8" s="19"/>
      <c r="J8" s="19"/>
      <c r="K8" s="22"/>
      <c r="L8" s="389"/>
      <c r="M8" s="390"/>
      <c r="N8" s="390"/>
      <c r="O8" s="22"/>
      <c r="P8" s="21"/>
      <c r="Q8" s="19"/>
      <c r="R8" s="19"/>
      <c r="S8" s="22"/>
      <c r="T8" s="389"/>
      <c r="U8" s="390"/>
      <c r="V8" s="390"/>
      <c r="W8" s="22"/>
      <c r="X8" s="21"/>
      <c r="Y8" s="19"/>
      <c r="Z8" s="19"/>
      <c r="AA8" s="22"/>
    </row>
    <row r="9" spans="1:30" ht="16.149999999999999" customHeight="1" x14ac:dyDescent="0.25">
      <c r="A9" s="133">
        <v>5</v>
      </c>
      <c r="B9" s="23" t="str">
        <f>IFERROR(VLOOKUP($A9,Sélection!$B:$F,4,0),"")</f>
        <v/>
      </c>
      <c r="C9" s="30" t="str">
        <f>IFERROR(VLOOKUP($A9,Sélection!$B:$F,5,0),"")</f>
        <v/>
      </c>
      <c r="D9" s="23"/>
      <c r="E9" s="24"/>
      <c r="F9" s="24"/>
      <c r="G9" s="25"/>
      <c r="H9" s="23"/>
      <c r="I9" s="24"/>
      <c r="J9" s="24"/>
      <c r="K9" s="25"/>
      <c r="L9" s="391"/>
      <c r="M9" s="392"/>
      <c r="N9" s="392"/>
      <c r="O9" s="25"/>
      <c r="P9" s="23"/>
      <c r="Q9" s="24"/>
      <c r="R9" s="24"/>
      <c r="S9" s="25"/>
      <c r="T9" s="391"/>
      <c r="U9" s="392"/>
      <c r="V9" s="392"/>
      <c r="W9" s="25"/>
      <c r="X9" s="23"/>
      <c r="Y9" s="24"/>
      <c r="Z9" s="24"/>
      <c r="AA9" s="25"/>
    </row>
    <row r="10" spans="1:30" ht="16.149999999999999" customHeight="1" x14ac:dyDescent="0.25">
      <c r="A10" s="133">
        <v>6</v>
      </c>
      <c r="B10" s="26" t="str">
        <f>IFERROR(VLOOKUP($A10,Sélection!$B:$F,4,0),"")</f>
        <v/>
      </c>
      <c r="C10" s="28" t="str">
        <f>IFERROR(VLOOKUP($A10,Sélection!$B:$F,5,0),"")</f>
        <v/>
      </c>
      <c r="D10" s="26"/>
      <c r="E10" s="27"/>
      <c r="F10" s="27"/>
      <c r="G10" s="29"/>
      <c r="H10" s="26"/>
      <c r="I10" s="27"/>
      <c r="J10" s="27"/>
      <c r="K10" s="29"/>
      <c r="L10" s="393"/>
      <c r="M10" s="394"/>
      <c r="N10" s="394"/>
      <c r="O10" s="29"/>
      <c r="P10" s="26"/>
      <c r="Q10" s="27"/>
      <c r="R10" s="27"/>
      <c r="S10" s="29"/>
      <c r="T10" s="393"/>
      <c r="U10" s="394"/>
      <c r="V10" s="394"/>
      <c r="W10" s="29"/>
      <c r="X10" s="26"/>
      <c r="Y10" s="27"/>
      <c r="Z10" s="27"/>
      <c r="AA10" s="29"/>
    </row>
    <row r="11" spans="1:30" ht="16.149999999999999" customHeight="1" x14ac:dyDescent="0.25">
      <c r="A11" s="133">
        <v>7</v>
      </c>
      <c r="B11" s="21" t="str">
        <f>IFERROR(VLOOKUP($A11,Sélection!$B:$F,4,0),"")</f>
        <v/>
      </c>
      <c r="C11" s="20" t="str">
        <f>IFERROR(VLOOKUP($A11,Sélection!$B:$F,5,0),"")</f>
        <v/>
      </c>
      <c r="D11" s="21"/>
      <c r="E11" s="19"/>
      <c r="F11" s="19"/>
      <c r="G11" s="22"/>
      <c r="H11" s="21"/>
      <c r="I11" s="19"/>
      <c r="J11" s="19"/>
      <c r="K11" s="22"/>
      <c r="L11" s="389"/>
      <c r="M11" s="390"/>
      <c r="N11" s="390"/>
      <c r="O11" s="22"/>
      <c r="P11" s="21"/>
      <c r="Q11" s="19"/>
      <c r="R11" s="19"/>
      <c r="S11" s="22"/>
      <c r="T11" s="389"/>
      <c r="U11" s="390"/>
      <c r="V11" s="390"/>
      <c r="W11" s="22"/>
      <c r="X11" s="21"/>
      <c r="Y11" s="19"/>
      <c r="Z11" s="19"/>
      <c r="AA11" s="22"/>
    </row>
    <row r="12" spans="1:30" ht="16.149999999999999" customHeight="1" x14ac:dyDescent="0.25">
      <c r="A12" s="18">
        <v>8</v>
      </c>
      <c r="B12" s="21" t="str">
        <f>IFERROR(VLOOKUP($A12,Sélection!$B:$F,4,0),"")</f>
        <v/>
      </c>
      <c r="C12" s="20" t="str">
        <f>IFERROR(VLOOKUP($A12,Sélection!$B:$F,5,0),"")</f>
        <v/>
      </c>
      <c r="D12" s="21"/>
      <c r="E12" s="19"/>
      <c r="F12" s="19"/>
      <c r="G12" s="22"/>
      <c r="H12" s="21"/>
      <c r="I12" s="19"/>
      <c r="J12" s="19"/>
      <c r="K12" s="22"/>
      <c r="L12" s="389"/>
      <c r="M12" s="390"/>
      <c r="N12" s="390"/>
      <c r="O12" s="22"/>
      <c r="P12" s="21"/>
      <c r="Q12" s="19"/>
      <c r="R12" s="19"/>
      <c r="S12" s="22"/>
      <c r="T12" s="389"/>
      <c r="U12" s="390"/>
      <c r="V12" s="390"/>
      <c r="W12" s="22"/>
      <c r="X12" s="21"/>
      <c r="Y12" s="19"/>
      <c r="Z12" s="19"/>
      <c r="AA12" s="22"/>
    </row>
    <row r="13" spans="1:30" ht="16.149999999999999" customHeight="1" x14ac:dyDescent="0.25">
      <c r="A13" s="133">
        <v>9</v>
      </c>
      <c r="B13" s="21" t="str">
        <f>IFERROR(VLOOKUP($A13,Sélection!$B:$F,4,0),"")</f>
        <v/>
      </c>
      <c r="C13" s="20" t="str">
        <f>IFERROR(VLOOKUP($A13,Sélection!$B:$F,5,0),"")</f>
        <v/>
      </c>
      <c r="D13" s="21"/>
      <c r="E13" s="19"/>
      <c r="F13" s="19"/>
      <c r="G13" s="22"/>
      <c r="H13" s="21"/>
      <c r="I13" s="19"/>
      <c r="J13" s="19"/>
      <c r="K13" s="22"/>
      <c r="L13" s="389"/>
      <c r="M13" s="390"/>
      <c r="N13" s="390"/>
      <c r="O13" s="22"/>
      <c r="P13" s="21"/>
      <c r="Q13" s="19"/>
      <c r="R13" s="19"/>
      <c r="S13" s="22"/>
      <c r="T13" s="389"/>
      <c r="U13" s="390"/>
      <c r="V13" s="390"/>
      <c r="W13" s="22"/>
      <c r="X13" s="21"/>
      <c r="Y13" s="19"/>
      <c r="Z13" s="19"/>
      <c r="AA13" s="22"/>
    </row>
    <row r="14" spans="1:30" ht="16.149999999999999" customHeight="1" x14ac:dyDescent="0.25">
      <c r="A14" s="133">
        <v>10</v>
      </c>
      <c r="B14" s="23" t="str">
        <f>IFERROR(VLOOKUP($A14,Sélection!$B:$F,4,0),"")</f>
        <v/>
      </c>
      <c r="C14" s="30" t="str">
        <f>IFERROR(VLOOKUP($A14,Sélection!$B:$F,5,0),"")</f>
        <v/>
      </c>
      <c r="D14" s="23"/>
      <c r="E14" s="24"/>
      <c r="F14" s="24"/>
      <c r="G14" s="25"/>
      <c r="H14" s="23"/>
      <c r="I14" s="24"/>
      <c r="J14" s="24"/>
      <c r="K14" s="25"/>
      <c r="L14" s="391"/>
      <c r="M14" s="392"/>
      <c r="N14" s="392"/>
      <c r="O14" s="25"/>
      <c r="P14" s="23"/>
      <c r="Q14" s="24"/>
      <c r="R14" s="24"/>
      <c r="S14" s="25"/>
      <c r="T14" s="391"/>
      <c r="U14" s="392"/>
      <c r="V14" s="392"/>
      <c r="W14" s="25"/>
      <c r="X14" s="23"/>
      <c r="Y14" s="24"/>
      <c r="Z14" s="24"/>
      <c r="AA14" s="25"/>
    </row>
    <row r="15" spans="1:30" ht="16.149999999999999" customHeight="1" x14ac:dyDescent="0.25">
      <c r="A15" s="133">
        <v>11</v>
      </c>
      <c r="B15" s="26" t="str">
        <f>IFERROR(VLOOKUP($A15,Sélection!$B:$F,4,0),"")</f>
        <v/>
      </c>
      <c r="C15" s="28" t="str">
        <f>IFERROR(VLOOKUP($A15,Sélection!$B:$F,5,0),"")</f>
        <v/>
      </c>
      <c r="D15" s="26"/>
      <c r="E15" s="27"/>
      <c r="F15" s="27"/>
      <c r="G15" s="29"/>
      <c r="H15" s="26"/>
      <c r="I15" s="27"/>
      <c r="J15" s="27"/>
      <c r="K15" s="29"/>
      <c r="L15" s="393"/>
      <c r="M15" s="394"/>
      <c r="N15" s="394"/>
      <c r="O15" s="29"/>
      <c r="P15" s="26"/>
      <c r="Q15" s="27"/>
      <c r="R15" s="27"/>
      <c r="S15" s="29"/>
      <c r="T15" s="393"/>
      <c r="U15" s="394"/>
      <c r="V15" s="394"/>
      <c r="W15" s="29"/>
      <c r="X15" s="26"/>
      <c r="Y15" s="27"/>
      <c r="Z15" s="27"/>
      <c r="AA15" s="29"/>
    </row>
    <row r="16" spans="1:30" ht="16.149999999999999" customHeight="1" x14ac:dyDescent="0.25">
      <c r="A16" s="18">
        <v>12</v>
      </c>
      <c r="B16" s="21" t="str">
        <f>IFERROR(VLOOKUP($A16,Sélection!$B:$F,4,0),"")</f>
        <v/>
      </c>
      <c r="C16" s="20" t="str">
        <f>IFERROR(VLOOKUP($A16,Sélection!$B:$F,5,0),"")</f>
        <v/>
      </c>
      <c r="D16" s="21"/>
      <c r="E16" s="19"/>
      <c r="F16" s="19"/>
      <c r="G16" s="22"/>
      <c r="H16" s="21"/>
      <c r="I16" s="19"/>
      <c r="J16" s="19"/>
      <c r="K16" s="22"/>
      <c r="L16" s="389"/>
      <c r="M16" s="390"/>
      <c r="N16" s="390"/>
      <c r="O16" s="22"/>
      <c r="P16" s="21"/>
      <c r="Q16" s="19"/>
      <c r="R16" s="19"/>
      <c r="S16" s="22"/>
      <c r="T16" s="389"/>
      <c r="U16" s="390"/>
      <c r="V16" s="390"/>
      <c r="W16" s="22"/>
      <c r="X16" s="21"/>
      <c r="Y16" s="19"/>
      <c r="Z16" s="19"/>
      <c r="AA16" s="22"/>
    </row>
    <row r="17" spans="1:27" ht="16.149999999999999" customHeight="1" x14ac:dyDescent="0.25">
      <c r="A17" s="133">
        <v>13</v>
      </c>
      <c r="B17" s="21" t="str">
        <f>IFERROR(VLOOKUP($A17,Sélection!$B:$F,4,0),"")</f>
        <v/>
      </c>
      <c r="C17" s="20" t="str">
        <f>IFERROR(VLOOKUP($A17,Sélection!$B:$F,5,0),"")</f>
        <v/>
      </c>
      <c r="D17" s="21"/>
      <c r="E17" s="19"/>
      <c r="F17" s="19"/>
      <c r="G17" s="22"/>
      <c r="H17" s="21"/>
      <c r="I17" s="19"/>
      <c r="J17" s="19"/>
      <c r="K17" s="22"/>
      <c r="L17" s="389"/>
      <c r="M17" s="390"/>
      <c r="N17" s="390"/>
      <c r="O17" s="22"/>
      <c r="P17" s="21"/>
      <c r="Q17" s="19"/>
      <c r="R17" s="19"/>
      <c r="S17" s="22"/>
      <c r="T17" s="389"/>
      <c r="U17" s="390"/>
      <c r="V17" s="390"/>
      <c r="W17" s="22"/>
      <c r="X17" s="21"/>
      <c r="Y17" s="19"/>
      <c r="Z17" s="19"/>
      <c r="AA17" s="22"/>
    </row>
    <row r="18" spans="1:27" ht="16.149999999999999" customHeight="1" x14ac:dyDescent="0.25">
      <c r="A18" s="133">
        <v>14</v>
      </c>
      <c r="B18" s="21" t="str">
        <f>IFERROR(VLOOKUP($A18,Sélection!$B:$F,4,0),"")</f>
        <v/>
      </c>
      <c r="C18" s="20" t="str">
        <f>IFERROR(VLOOKUP($A18,Sélection!$B:$F,5,0),"")</f>
        <v/>
      </c>
      <c r="D18" s="21"/>
      <c r="E18" s="19"/>
      <c r="F18" s="19"/>
      <c r="G18" s="22"/>
      <c r="H18" s="21"/>
      <c r="I18" s="19"/>
      <c r="J18" s="19"/>
      <c r="K18" s="22"/>
      <c r="L18" s="389"/>
      <c r="M18" s="390"/>
      <c r="N18" s="390"/>
      <c r="O18" s="22"/>
      <c r="P18" s="21"/>
      <c r="Q18" s="19"/>
      <c r="R18" s="19"/>
      <c r="S18" s="22"/>
      <c r="T18" s="389"/>
      <c r="U18" s="390"/>
      <c r="V18" s="390"/>
      <c r="W18" s="22"/>
      <c r="X18" s="21"/>
      <c r="Y18" s="19"/>
      <c r="Z18" s="19"/>
      <c r="AA18" s="22"/>
    </row>
    <row r="19" spans="1:27" ht="16.149999999999999" customHeight="1" x14ac:dyDescent="0.25">
      <c r="A19" s="133">
        <v>15</v>
      </c>
      <c r="B19" s="23" t="str">
        <f>IFERROR(VLOOKUP($A19,Sélection!$B:$F,4,0),"")</f>
        <v/>
      </c>
      <c r="C19" s="30" t="str">
        <f>IFERROR(VLOOKUP($A19,Sélection!$B:$F,5,0),"")</f>
        <v/>
      </c>
      <c r="D19" s="23"/>
      <c r="E19" s="24"/>
      <c r="F19" s="24"/>
      <c r="G19" s="25"/>
      <c r="H19" s="23"/>
      <c r="I19" s="24"/>
      <c r="J19" s="24"/>
      <c r="K19" s="25"/>
      <c r="L19" s="391"/>
      <c r="M19" s="392"/>
      <c r="N19" s="392"/>
      <c r="O19" s="25"/>
      <c r="P19" s="23"/>
      <c r="Q19" s="24"/>
      <c r="R19" s="24"/>
      <c r="S19" s="25"/>
      <c r="T19" s="391"/>
      <c r="U19" s="392"/>
      <c r="V19" s="392"/>
      <c r="W19" s="25"/>
      <c r="X19" s="23"/>
      <c r="Y19" s="24"/>
      <c r="Z19" s="24"/>
      <c r="AA19" s="25"/>
    </row>
    <row r="20" spans="1:27" ht="16.149999999999999" customHeight="1" x14ac:dyDescent="0.25">
      <c r="A20" s="18">
        <v>16</v>
      </c>
      <c r="B20" s="26" t="str">
        <f>IFERROR(VLOOKUP($A20,Sélection!$B:$F,4,0),"")</f>
        <v/>
      </c>
      <c r="C20" s="28" t="str">
        <f>IFERROR(VLOOKUP($A20,Sélection!$B:$F,5,0),"")</f>
        <v/>
      </c>
      <c r="D20" s="26"/>
      <c r="E20" s="27"/>
      <c r="F20" s="27"/>
      <c r="G20" s="29"/>
      <c r="H20" s="26"/>
      <c r="I20" s="27"/>
      <c r="J20" s="27"/>
      <c r="K20" s="29"/>
      <c r="L20" s="393"/>
      <c r="M20" s="394"/>
      <c r="N20" s="394"/>
      <c r="O20" s="29"/>
      <c r="P20" s="26"/>
      <c r="Q20" s="27"/>
      <c r="R20" s="27"/>
      <c r="S20" s="29"/>
      <c r="T20" s="393"/>
      <c r="U20" s="394"/>
      <c r="V20" s="394"/>
      <c r="W20" s="29"/>
      <c r="X20" s="26"/>
      <c r="Y20" s="27"/>
      <c r="Z20" s="27"/>
      <c r="AA20" s="29"/>
    </row>
    <row r="21" spans="1:27" ht="16.149999999999999" customHeight="1" x14ac:dyDescent="0.25">
      <c r="A21" s="133">
        <v>17</v>
      </c>
      <c r="B21" s="21" t="str">
        <f>IFERROR(VLOOKUP($A21,Sélection!$B:$F,4,0),"")</f>
        <v/>
      </c>
      <c r="C21" s="20" t="str">
        <f>IFERROR(VLOOKUP($A21,Sélection!$B:$F,5,0),"")</f>
        <v/>
      </c>
      <c r="D21" s="21"/>
      <c r="E21" s="19"/>
      <c r="F21" s="19"/>
      <c r="G21" s="22"/>
      <c r="H21" s="21"/>
      <c r="I21" s="19"/>
      <c r="J21" s="19"/>
      <c r="K21" s="22"/>
      <c r="L21" s="389"/>
      <c r="M21" s="390"/>
      <c r="N21" s="390"/>
      <c r="O21" s="22"/>
      <c r="P21" s="21"/>
      <c r="Q21" s="19"/>
      <c r="R21" s="19"/>
      <c r="S21" s="22"/>
      <c r="T21" s="389"/>
      <c r="U21" s="390"/>
      <c r="V21" s="390"/>
      <c r="W21" s="22"/>
      <c r="X21" s="21"/>
      <c r="Y21" s="19"/>
      <c r="Z21" s="19"/>
      <c r="AA21" s="22"/>
    </row>
    <row r="22" spans="1:27" ht="16.149999999999999" customHeight="1" x14ac:dyDescent="0.25">
      <c r="A22" s="133">
        <v>18</v>
      </c>
      <c r="B22" s="21" t="str">
        <f>IFERROR(VLOOKUP($A22,Sélection!$B:$F,4,0),"")</f>
        <v/>
      </c>
      <c r="C22" s="20" t="str">
        <f>IFERROR(VLOOKUP($A22,Sélection!$B:$F,5,0),"")</f>
        <v/>
      </c>
      <c r="D22" s="21"/>
      <c r="E22" s="19"/>
      <c r="F22" s="19"/>
      <c r="G22" s="22"/>
      <c r="H22" s="21"/>
      <c r="I22" s="19"/>
      <c r="J22" s="19"/>
      <c r="K22" s="22"/>
      <c r="L22" s="389"/>
      <c r="M22" s="390"/>
      <c r="N22" s="390"/>
      <c r="O22" s="22"/>
      <c r="P22" s="21"/>
      <c r="Q22" s="19"/>
      <c r="R22" s="19"/>
      <c r="S22" s="22"/>
      <c r="T22" s="389"/>
      <c r="U22" s="390"/>
      <c r="V22" s="390"/>
      <c r="W22" s="22"/>
      <c r="X22" s="21"/>
      <c r="Y22" s="19"/>
      <c r="Z22" s="19"/>
      <c r="AA22" s="22"/>
    </row>
    <row r="23" spans="1:27" ht="16.149999999999999" customHeight="1" x14ac:dyDescent="0.25">
      <c r="A23" s="133">
        <v>19</v>
      </c>
      <c r="B23" s="21" t="str">
        <f>IFERROR(VLOOKUP($A23,Sélection!$B:$F,4,0),"")</f>
        <v/>
      </c>
      <c r="C23" s="20" t="str">
        <f>IFERROR(VLOOKUP($A23,Sélection!$B:$F,5,0),"")</f>
        <v/>
      </c>
      <c r="D23" s="21"/>
      <c r="E23" s="19"/>
      <c r="F23" s="19"/>
      <c r="G23" s="22"/>
      <c r="H23" s="21"/>
      <c r="I23" s="19"/>
      <c r="J23" s="19"/>
      <c r="K23" s="22"/>
      <c r="L23" s="389"/>
      <c r="M23" s="390"/>
      <c r="N23" s="390"/>
      <c r="O23" s="22"/>
      <c r="P23" s="21"/>
      <c r="Q23" s="19"/>
      <c r="R23" s="19"/>
      <c r="S23" s="22"/>
      <c r="T23" s="389"/>
      <c r="U23" s="390"/>
      <c r="V23" s="390"/>
      <c r="W23" s="22"/>
      <c r="X23" s="21"/>
      <c r="Y23" s="19"/>
      <c r="Z23" s="19"/>
      <c r="AA23" s="22"/>
    </row>
    <row r="24" spans="1:27" ht="16.149999999999999" customHeight="1" x14ac:dyDescent="0.25">
      <c r="A24" s="18">
        <v>20</v>
      </c>
      <c r="B24" s="23" t="str">
        <f>IFERROR(VLOOKUP($A24,Sélection!$B:$F,4,0),"")</f>
        <v/>
      </c>
      <c r="C24" s="30" t="str">
        <f>IFERROR(VLOOKUP($A24,Sélection!$B:$F,5,0),"")</f>
        <v/>
      </c>
      <c r="D24" s="23"/>
      <c r="E24" s="24"/>
      <c r="F24" s="24"/>
      <c r="G24" s="25"/>
      <c r="H24" s="23"/>
      <c r="I24" s="24"/>
      <c r="J24" s="24"/>
      <c r="K24" s="25"/>
      <c r="L24" s="391"/>
      <c r="M24" s="392"/>
      <c r="N24" s="392"/>
      <c r="O24" s="25"/>
      <c r="P24" s="23"/>
      <c r="Q24" s="24"/>
      <c r="R24" s="24"/>
      <c r="S24" s="25"/>
      <c r="T24" s="391"/>
      <c r="U24" s="392"/>
      <c r="V24" s="392"/>
      <c r="W24" s="25"/>
      <c r="X24" s="23"/>
      <c r="Y24" s="24"/>
      <c r="Z24" s="24"/>
      <c r="AA24" s="25"/>
    </row>
    <row r="25" spans="1:27" ht="16.149999999999999" customHeight="1" x14ac:dyDescent="0.25">
      <c r="A25" s="133">
        <v>21</v>
      </c>
      <c r="B25" s="26" t="str">
        <f>IFERROR(VLOOKUP($A25,Sélection!$B:$F,4,0),"")</f>
        <v/>
      </c>
      <c r="C25" s="28" t="str">
        <f>IFERROR(VLOOKUP($A25,Sélection!$B:$F,5,0),"")</f>
        <v/>
      </c>
      <c r="D25" s="26"/>
      <c r="E25" s="27"/>
      <c r="F25" s="27"/>
      <c r="G25" s="29"/>
      <c r="H25" s="26"/>
      <c r="I25" s="27"/>
      <c r="J25" s="27"/>
      <c r="K25" s="29"/>
      <c r="L25" s="393"/>
      <c r="M25" s="394"/>
      <c r="N25" s="394"/>
      <c r="O25" s="29"/>
      <c r="P25" s="26"/>
      <c r="Q25" s="27"/>
      <c r="R25" s="27"/>
      <c r="S25" s="29"/>
      <c r="T25" s="393"/>
      <c r="U25" s="394"/>
      <c r="V25" s="394"/>
      <c r="W25" s="29"/>
      <c r="X25" s="26"/>
      <c r="Y25" s="27"/>
      <c r="Z25" s="27"/>
      <c r="AA25" s="29"/>
    </row>
    <row r="26" spans="1:27" ht="16.149999999999999" customHeight="1" x14ac:dyDescent="0.25">
      <c r="A26" s="133">
        <v>22</v>
      </c>
      <c r="B26" s="21" t="str">
        <f>IFERROR(VLOOKUP($A26,Sélection!$B:$F,4,0),"")</f>
        <v/>
      </c>
      <c r="C26" s="20" t="str">
        <f>IFERROR(VLOOKUP($A26,Sélection!$B:$F,5,0),"")</f>
        <v/>
      </c>
      <c r="D26" s="21"/>
      <c r="E26" s="19"/>
      <c r="F26" s="19"/>
      <c r="G26" s="22"/>
      <c r="H26" s="21"/>
      <c r="I26" s="19"/>
      <c r="J26" s="19"/>
      <c r="K26" s="22"/>
      <c r="L26" s="389"/>
      <c r="M26" s="390"/>
      <c r="N26" s="390"/>
      <c r="O26" s="22"/>
      <c r="P26" s="21"/>
      <c r="Q26" s="19"/>
      <c r="R26" s="19"/>
      <c r="S26" s="22"/>
      <c r="T26" s="389"/>
      <c r="U26" s="390"/>
      <c r="V26" s="390"/>
      <c r="W26" s="22"/>
      <c r="X26" s="21"/>
      <c r="Y26" s="19"/>
      <c r="Z26" s="19"/>
      <c r="AA26" s="22"/>
    </row>
    <row r="27" spans="1:27" ht="16.149999999999999" customHeight="1" x14ac:dyDescent="0.25">
      <c r="A27" s="133">
        <v>23</v>
      </c>
      <c r="B27" s="21" t="str">
        <f>IFERROR(VLOOKUP($A27,Sélection!$B:$F,4,0),"")</f>
        <v/>
      </c>
      <c r="C27" s="20" t="str">
        <f>IFERROR(VLOOKUP($A27,Sélection!$B:$F,5,0),"")</f>
        <v/>
      </c>
      <c r="D27" s="21"/>
      <c r="E27" s="19"/>
      <c r="F27" s="19"/>
      <c r="G27" s="22"/>
      <c r="H27" s="21"/>
      <c r="I27" s="19"/>
      <c r="J27" s="19"/>
      <c r="K27" s="22"/>
      <c r="L27" s="389"/>
      <c r="M27" s="390"/>
      <c r="N27" s="390"/>
      <c r="O27" s="22"/>
      <c r="P27" s="21"/>
      <c r="Q27" s="19"/>
      <c r="R27" s="19"/>
      <c r="S27" s="22"/>
      <c r="T27" s="389"/>
      <c r="U27" s="390"/>
      <c r="V27" s="390"/>
      <c r="W27" s="22"/>
      <c r="X27" s="21"/>
      <c r="Y27" s="19"/>
      <c r="Z27" s="19"/>
      <c r="AA27" s="22"/>
    </row>
    <row r="28" spans="1:27" ht="16.149999999999999" customHeight="1" x14ac:dyDescent="0.25">
      <c r="A28" s="18">
        <v>24</v>
      </c>
      <c r="B28" s="21" t="str">
        <f>IFERROR(VLOOKUP($A28,Sélection!$B:$F,4,0),"")</f>
        <v/>
      </c>
      <c r="C28" s="20" t="str">
        <f>IFERROR(VLOOKUP($A28,Sélection!$B:$F,5,0),"")</f>
        <v/>
      </c>
      <c r="D28" s="21"/>
      <c r="E28" s="19"/>
      <c r="F28" s="19"/>
      <c r="G28" s="22"/>
      <c r="H28" s="21"/>
      <c r="I28" s="19"/>
      <c r="J28" s="19"/>
      <c r="K28" s="22"/>
      <c r="L28" s="389"/>
      <c r="M28" s="390"/>
      <c r="N28" s="390"/>
      <c r="O28" s="22"/>
      <c r="P28" s="21"/>
      <c r="Q28" s="19"/>
      <c r="R28" s="19"/>
      <c r="S28" s="22"/>
      <c r="T28" s="389"/>
      <c r="U28" s="390"/>
      <c r="V28" s="390"/>
      <c r="W28" s="22"/>
      <c r="X28" s="21"/>
      <c r="Y28" s="19"/>
      <c r="Z28" s="19"/>
      <c r="AA28" s="22"/>
    </row>
    <row r="29" spans="1:27" ht="16.149999999999999" customHeight="1" x14ac:dyDescent="0.25">
      <c r="A29" s="133">
        <v>25</v>
      </c>
      <c r="B29" s="23" t="str">
        <f>IFERROR(VLOOKUP($A29,Sélection!$B:$F,4,0),"")</f>
        <v/>
      </c>
      <c r="C29" s="30" t="str">
        <f>IFERROR(VLOOKUP($A29,Sélection!$B:$F,5,0),"")</f>
        <v/>
      </c>
      <c r="D29" s="23"/>
      <c r="E29" s="24"/>
      <c r="F29" s="24"/>
      <c r="G29" s="25"/>
      <c r="H29" s="23"/>
      <c r="I29" s="24"/>
      <c r="J29" s="24"/>
      <c r="K29" s="25"/>
      <c r="L29" s="391"/>
      <c r="M29" s="392"/>
      <c r="N29" s="392"/>
      <c r="O29" s="25"/>
      <c r="P29" s="23"/>
      <c r="Q29" s="24"/>
      <c r="R29" s="24"/>
      <c r="S29" s="25"/>
      <c r="T29" s="391"/>
      <c r="U29" s="392"/>
      <c r="V29" s="392"/>
      <c r="W29" s="25"/>
      <c r="X29" s="23"/>
      <c r="Y29" s="24"/>
      <c r="Z29" s="24"/>
      <c r="AA29" s="25"/>
    </row>
    <row r="30" spans="1:27" ht="16.149999999999999" customHeight="1" x14ac:dyDescent="0.25">
      <c r="A30" s="133">
        <v>26</v>
      </c>
      <c r="B30" s="26" t="str">
        <f>IFERROR(VLOOKUP($A30,Sélection!$B:$F,4,0),"")</f>
        <v/>
      </c>
      <c r="C30" s="28" t="str">
        <f>IFERROR(VLOOKUP($A30,Sélection!$B:$F,5,0),"")</f>
        <v/>
      </c>
      <c r="D30" s="26"/>
      <c r="E30" s="27"/>
      <c r="F30" s="27"/>
      <c r="G30" s="29"/>
      <c r="H30" s="26"/>
      <c r="I30" s="27"/>
      <c r="J30" s="27"/>
      <c r="K30" s="29"/>
      <c r="L30" s="393"/>
      <c r="M30" s="394"/>
      <c r="N30" s="394"/>
      <c r="O30" s="29"/>
      <c r="P30" s="26"/>
      <c r="Q30" s="27"/>
      <c r="R30" s="27"/>
      <c r="S30" s="29"/>
      <c r="T30" s="393"/>
      <c r="U30" s="394"/>
      <c r="V30" s="394"/>
      <c r="W30" s="29"/>
      <c r="X30" s="26"/>
      <c r="Y30" s="27"/>
      <c r="Z30" s="27"/>
      <c r="AA30" s="29"/>
    </row>
    <row r="31" spans="1:27" ht="16.149999999999999" customHeight="1" x14ac:dyDescent="0.25">
      <c r="A31" s="133">
        <v>27</v>
      </c>
      <c r="B31" s="21" t="str">
        <f>IFERROR(VLOOKUP($A31,Sélection!$B:$F,4,0),"")</f>
        <v/>
      </c>
      <c r="C31" s="20" t="str">
        <f>IFERROR(VLOOKUP($A31,Sélection!$B:$F,5,0),"")</f>
        <v/>
      </c>
      <c r="D31" s="21"/>
      <c r="E31" s="19"/>
      <c r="F31" s="19"/>
      <c r="G31" s="22"/>
      <c r="H31" s="21"/>
      <c r="I31" s="19"/>
      <c r="J31" s="19"/>
      <c r="K31" s="22"/>
      <c r="L31" s="389"/>
      <c r="M31" s="390"/>
      <c r="N31" s="390"/>
      <c r="O31" s="22"/>
      <c r="P31" s="21"/>
      <c r="Q31" s="19"/>
      <c r="R31" s="19"/>
      <c r="S31" s="22"/>
      <c r="T31" s="389"/>
      <c r="U31" s="390"/>
      <c r="V31" s="390"/>
      <c r="W31" s="22"/>
      <c r="X31" s="21"/>
      <c r="Y31" s="19"/>
      <c r="Z31" s="19"/>
      <c r="AA31" s="22"/>
    </row>
    <row r="32" spans="1:27" ht="16.149999999999999" customHeight="1" x14ac:dyDescent="0.25">
      <c r="A32" s="18">
        <v>28</v>
      </c>
      <c r="B32" s="21" t="str">
        <f>IFERROR(VLOOKUP($A32,Sélection!$B:$F,4,0),"")</f>
        <v/>
      </c>
      <c r="C32" s="20" t="str">
        <f>IFERROR(VLOOKUP($A32,Sélection!$B:$F,5,0),"")</f>
        <v/>
      </c>
      <c r="D32" s="21"/>
      <c r="E32" s="19"/>
      <c r="F32" s="19"/>
      <c r="G32" s="22"/>
      <c r="H32" s="21"/>
      <c r="I32" s="19"/>
      <c r="J32" s="19"/>
      <c r="K32" s="22"/>
      <c r="L32" s="389"/>
      <c r="M32" s="390"/>
      <c r="N32" s="390"/>
      <c r="O32" s="22"/>
      <c r="P32" s="21"/>
      <c r="Q32" s="19"/>
      <c r="R32" s="19"/>
      <c r="S32" s="22"/>
      <c r="T32" s="389"/>
      <c r="U32" s="390"/>
      <c r="V32" s="390"/>
      <c r="W32" s="22"/>
      <c r="X32" s="21"/>
      <c r="Y32" s="19"/>
      <c r="Z32" s="19"/>
      <c r="AA32" s="22"/>
    </row>
    <row r="33" spans="1:27" ht="16.149999999999999" customHeight="1" x14ac:dyDescent="0.25">
      <c r="A33" s="133">
        <v>29</v>
      </c>
      <c r="B33" s="21" t="str">
        <f>IFERROR(VLOOKUP($A33,Sélection!$B:$F,4,0),"")</f>
        <v/>
      </c>
      <c r="C33" s="20" t="str">
        <f>IFERROR(VLOOKUP($A33,Sélection!$B:$F,5,0),"")</f>
        <v/>
      </c>
      <c r="D33" s="21"/>
      <c r="E33" s="19"/>
      <c r="F33" s="19"/>
      <c r="G33" s="22"/>
      <c r="H33" s="21"/>
      <c r="I33" s="19"/>
      <c r="J33" s="19"/>
      <c r="K33" s="22"/>
      <c r="L33" s="389"/>
      <c r="M33" s="390"/>
      <c r="N33" s="390"/>
      <c r="O33" s="22"/>
      <c r="P33" s="21"/>
      <c r="Q33" s="19"/>
      <c r="R33" s="19"/>
      <c r="S33" s="22"/>
      <c r="T33" s="389"/>
      <c r="U33" s="390"/>
      <c r="V33" s="390"/>
      <c r="W33" s="22"/>
      <c r="X33" s="21"/>
      <c r="Y33" s="19"/>
      <c r="Z33" s="19"/>
      <c r="AA33" s="22"/>
    </row>
    <row r="34" spans="1:27" ht="16.149999999999999" customHeight="1" x14ac:dyDescent="0.25">
      <c r="A34" s="133">
        <v>30</v>
      </c>
      <c r="B34" s="23" t="str">
        <f>IFERROR(VLOOKUP($A34,Sélection!$B:$F,4,0),"")</f>
        <v/>
      </c>
      <c r="C34" s="30" t="str">
        <f>IFERROR(VLOOKUP($A34,Sélection!$B:$F,5,0),"")</f>
        <v/>
      </c>
      <c r="D34" s="23"/>
      <c r="E34" s="24"/>
      <c r="F34" s="24"/>
      <c r="G34" s="25"/>
      <c r="H34" s="23"/>
      <c r="I34" s="24"/>
      <c r="J34" s="24"/>
      <c r="K34" s="25"/>
      <c r="L34" s="391"/>
      <c r="M34" s="392"/>
      <c r="N34" s="392"/>
      <c r="O34" s="25"/>
      <c r="P34" s="23"/>
      <c r="Q34" s="24"/>
      <c r="R34" s="24"/>
      <c r="S34" s="25"/>
      <c r="T34" s="391"/>
      <c r="U34" s="392"/>
      <c r="V34" s="392"/>
      <c r="W34" s="25"/>
      <c r="X34" s="23"/>
      <c r="Y34" s="24"/>
      <c r="Z34" s="24"/>
      <c r="AA34" s="25"/>
    </row>
    <row r="35" spans="1:27" ht="16.149999999999999" customHeight="1" x14ac:dyDescent="0.25">
      <c r="A35" s="133">
        <v>31</v>
      </c>
      <c r="B35" s="26" t="str">
        <f>IFERROR(VLOOKUP($A35,Sélection!$B:$F,4,0),"")</f>
        <v/>
      </c>
      <c r="C35" s="28" t="str">
        <f>IFERROR(VLOOKUP($A35,Sélection!$B:$F,5,0),"")</f>
        <v/>
      </c>
      <c r="D35" s="26"/>
      <c r="E35" s="27"/>
      <c r="F35" s="27"/>
      <c r="G35" s="29"/>
      <c r="H35" s="26"/>
      <c r="I35" s="27"/>
      <c r="J35" s="27"/>
      <c r="K35" s="29"/>
      <c r="L35" s="393"/>
      <c r="M35" s="394"/>
      <c r="N35" s="394"/>
      <c r="O35" s="29"/>
      <c r="P35" s="26"/>
      <c r="Q35" s="27"/>
      <c r="R35" s="27"/>
      <c r="S35" s="29"/>
      <c r="T35" s="393"/>
      <c r="U35" s="394"/>
      <c r="V35" s="394"/>
      <c r="W35" s="29"/>
      <c r="X35" s="26"/>
      <c r="Y35" s="27"/>
      <c r="Z35" s="27"/>
      <c r="AA35" s="29"/>
    </row>
    <row r="36" spans="1:27" ht="16.149999999999999" customHeight="1" x14ac:dyDescent="0.25">
      <c r="A36" s="18">
        <v>32</v>
      </c>
      <c r="B36" s="21" t="str">
        <f>IFERROR(VLOOKUP($A36,Sélection!$B:$F,4,0),"")</f>
        <v/>
      </c>
      <c r="C36" s="20" t="str">
        <f>IFERROR(VLOOKUP($A36,Sélection!$B:$F,5,0),"")</f>
        <v/>
      </c>
      <c r="D36" s="21"/>
      <c r="E36" s="19"/>
      <c r="F36" s="19"/>
      <c r="G36" s="22"/>
      <c r="H36" s="21"/>
      <c r="I36" s="19"/>
      <c r="J36" s="19"/>
      <c r="K36" s="22"/>
      <c r="L36" s="389"/>
      <c r="M36" s="390"/>
      <c r="N36" s="390"/>
      <c r="O36" s="22"/>
      <c r="P36" s="21"/>
      <c r="Q36" s="19"/>
      <c r="R36" s="19"/>
      <c r="S36" s="22"/>
      <c r="T36" s="389"/>
      <c r="U36" s="390"/>
      <c r="V36" s="390"/>
      <c r="W36" s="22"/>
      <c r="X36" s="21"/>
      <c r="Y36" s="19"/>
      <c r="Z36" s="19"/>
      <c r="AA36" s="22"/>
    </row>
    <row r="37" spans="1:27" ht="16.149999999999999" customHeight="1" x14ac:dyDescent="0.25">
      <c r="A37" s="133">
        <v>33</v>
      </c>
      <c r="B37" s="21" t="str">
        <f>IFERROR(VLOOKUP($A37,Sélection!$B:$F,4,0),"")</f>
        <v/>
      </c>
      <c r="C37" s="20" t="str">
        <f>IFERROR(VLOOKUP($A37,Sélection!$B:$F,5,0),"")</f>
        <v/>
      </c>
      <c r="D37" s="21"/>
      <c r="E37" s="19"/>
      <c r="F37" s="19"/>
      <c r="G37" s="22"/>
      <c r="H37" s="21"/>
      <c r="I37" s="19"/>
      <c r="J37" s="19"/>
      <c r="K37" s="22"/>
      <c r="L37" s="389"/>
      <c r="M37" s="390"/>
      <c r="N37" s="390"/>
      <c r="O37" s="22"/>
      <c r="P37" s="21"/>
      <c r="Q37" s="19"/>
      <c r="R37" s="19"/>
      <c r="S37" s="22"/>
      <c r="T37" s="389"/>
      <c r="U37" s="390"/>
      <c r="V37" s="390"/>
      <c r="W37" s="22"/>
      <c r="X37" s="21"/>
      <c r="Y37" s="19"/>
      <c r="Z37" s="19"/>
      <c r="AA37" s="22"/>
    </row>
    <row r="38" spans="1:27" ht="16.149999999999999" customHeight="1" x14ac:dyDescent="0.25">
      <c r="A38" s="133">
        <v>34</v>
      </c>
      <c r="B38" s="21" t="str">
        <f>IFERROR(VLOOKUP($A38,Sélection!$B:$F,4,0),"")</f>
        <v/>
      </c>
      <c r="C38" s="20" t="str">
        <f>IFERROR(VLOOKUP($A38,Sélection!$B:$F,5,0),"")</f>
        <v/>
      </c>
      <c r="D38" s="21"/>
      <c r="E38" s="19"/>
      <c r="F38" s="19"/>
      <c r="G38" s="22"/>
      <c r="H38" s="21"/>
      <c r="I38" s="19"/>
      <c r="J38" s="19"/>
      <c r="K38" s="22"/>
      <c r="L38" s="389"/>
      <c r="M38" s="390"/>
      <c r="N38" s="390"/>
      <c r="O38" s="22"/>
      <c r="P38" s="21"/>
      <c r="Q38" s="19"/>
      <c r="R38" s="19"/>
      <c r="S38" s="22"/>
      <c r="T38" s="389"/>
      <c r="U38" s="390"/>
      <c r="V38" s="390"/>
      <c r="W38" s="22"/>
      <c r="X38" s="21"/>
      <c r="Y38" s="19"/>
      <c r="Z38" s="19"/>
      <c r="AA38" s="22"/>
    </row>
    <row r="39" spans="1:27" ht="16.149999999999999" customHeight="1" x14ac:dyDescent="0.25">
      <c r="A39" s="133">
        <v>35</v>
      </c>
      <c r="B39" s="23" t="str">
        <f>IFERROR(VLOOKUP($A39,Sélection!$B:$F,4,0),"")</f>
        <v/>
      </c>
      <c r="C39" s="30" t="str">
        <f>IFERROR(VLOOKUP($A39,Sélection!$B:$F,5,0),"")</f>
        <v/>
      </c>
      <c r="D39" s="23"/>
      <c r="E39" s="24"/>
      <c r="F39" s="24"/>
      <c r="G39" s="25"/>
      <c r="H39" s="23"/>
      <c r="I39" s="24"/>
      <c r="J39" s="24"/>
      <c r="K39" s="25"/>
      <c r="L39" s="391"/>
      <c r="M39" s="392"/>
      <c r="N39" s="392"/>
      <c r="O39" s="25"/>
      <c r="P39" s="23"/>
      <c r="Q39" s="24"/>
      <c r="R39" s="24"/>
      <c r="S39" s="25"/>
      <c r="T39" s="391"/>
      <c r="U39" s="392"/>
      <c r="V39" s="392"/>
      <c r="W39" s="25"/>
      <c r="X39" s="23"/>
      <c r="Y39" s="24"/>
      <c r="Z39" s="24"/>
      <c r="AA39" s="25"/>
    </row>
    <row r="40" spans="1:27" s="14" customFormat="1" ht="15" customHeight="1" x14ac:dyDescent="0.25">
      <c r="L40" s="388"/>
      <c r="M40" s="388"/>
      <c r="N40" s="388"/>
      <c r="T40" s="388"/>
      <c r="U40" s="388"/>
      <c r="V40" s="388"/>
    </row>
    <row r="41" spans="1:27" s="14" customFormat="1" ht="15" customHeight="1" x14ac:dyDescent="0.25">
      <c r="L41" s="388"/>
      <c r="M41" s="388"/>
      <c r="N41" s="388"/>
      <c r="T41" s="388"/>
      <c r="U41" s="388"/>
      <c r="V41" s="388"/>
    </row>
    <row r="42" spans="1:27" s="14" customFormat="1" ht="15" customHeight="1" x14ac:dyDescent="0.25">
      <c r="L42" s="388"/>
      <c r="M42" s="388"/>
      <c r="N42" s="388"/>
      <c r="T42" s="388"/>
      <c r="U42" s="388"/>
      <c r="V42" s="388"/>
    </row>
    <row r="43" spans="1:27" s="14" customFormat="1" ht="15" customHeight="1" x14ac:dyDescent="0.25">
      <c r="L43" s="388"/>
      <c r="M43" s="388"/>
      <c r="N43" s="388"/>
      <c r="T43" s="388"/>
      <c r="U43" s="388"/>
      <c r="V43" s="388"/>
    </row>
    <row r="44" spans="1:27" s="14" customFormat="1" ht="15" customHeight="1" x14ac:dyDescent="0.25">
      <c r="L44" s="388"/>
      <c r="M44" s="388"/>
      <c r="N44" s="388"/>
      <c r="T44" s="388"/>
      <c r="U44" s="388"/>
      <c r="V44" s="388"/>
    </row>
  </sheetData>
  <sheetProtection algorithmName="SHA-512" hashValue="HS9y6paWMJq6MrNskgnoVQYm8dtXSu8u7R8lbV/l34702mZxF9CtggXhxHqTIQVuxyKYc9rtTsAvobpgMcbXOA==" saltValue="IoCrp5KvOH5D2hfJdNqqzg==" spinCount="100000" sheet="1" selectLockedCells="1" selectUnlockedCells="1"/>
  <mergeCells count="87">
    <mergeCell ref="X3:AA3"/>
    <mergeCell ref="L5:N5"/>
    <mergeCell ref="L6:N6"/>
    <mergeCell ref="D2:G2"/>
    <mergeCell ref="D3:G3"/>
    <mergeCell ref="H3:K3"/>
    <mergeCell ref="L3:O3"/>
    <mergeCell ref="P3:S3"/>
    <mergeCell ref="T3:W3"/>
    <mergeCell ref="T5:V5"/>
    <mergeCell ref="T6:V6"/>
    <mergeCell ref="L12:N12"/>
    <mergeCell ref="T12:V12"/>
    <mergeCell ref="L9:N9"/>
    <mergeCell ref="L10:N10"/>
    <mergeCell ref="L7:N7"/>
    <mergeCell ref="L8:N8"/>
    <mergeCell ref="T7:V7"/>
    <mergeCell ref="T8:V8"/>
    <mergeCell ref="T9:V9"/>
    <mergeCell ref="T10:V10"/>
    <mergeCell ref="T11:V11"/>
    <mergeCell ref="L11:N11"/>
    <mergeCell ref="L16:N16"/>
    <mergeCell ref="T16:V16"/>
    <mergeCell ref="L17:N17"/>
    <mergeCell ref="T17:V17"/>
    <mergeCell ref="T13:V13"/>
    <mergeCell ref="L14:N14"/>
    <mergeCell ref="T14:V14"/>
    <mergeCell ref="L15:N15"/>
    <mergeCell ref="T15:V15"/>
    <mergeCell ref="L13:N13"/>
    <mergeCell ref="L20:N20"/>
    <mergeCell ref="T20:V20"/>
    <mergeCell ref="L21:N21"/>
    <mergeCell ref="T21:V21"/>
    <mergeCell ref="L18:N18"/>
    <mergeCell ref="T18:V18"/>
    <mergeCell ref="L19:N19"/>
    <mergeCell ref="T19:V19"/>
    <mergeCell ref="L24:N24"/>
    <mergeCell ref="T24:V24"/>
    <mergeCell ref="L25:N25"/>
    <mergeCell ref="T25:V25"/>
    <mergeCell ref="L22:N22"/>
    <mergeCell ref="T22:V22"/>
    <mergeCell ref="L23:N23"/>
    <mergeCell ref="T23:V23"/>
    <mergeCell ref="L28:N28"/>
    <mergeCell ref="T28:V28"/>
    <mergeCell ref="L29:N29"/>
    <mergeCell ref="T29:V29"/>
    <mergeCell ref="L26:N26"/>
    <mergeCell ref="T26:V26"/>
    <mergeCell ref="L27:N27"/>
    <mergeCell ref="T27:V27"/>
    <mergeCell ref="L32:N32"/>
    <mergeCell ref="T32:V32"/>
    <mergeCell ref="L33:N33"/>
    <mergeCell ref="T33:V33"/>
    <mergeCell ref="L30:N30"/>
    <mergeCell ref="T30:V30"/>
    <mergeCell ref="L31:N31"/>
    <mergeCell ref="T31:V31"/>
    <mergeCell ref="L36:N36"/>
    <mergeCell ref="T36:V36"/>
    <mergeCell ref="L37:N37"/>
    <mergeCell ref="T37:V37"/>
    <mergeCell ref="L34:N34"/>
    <mergeCell ref="T34:V34"/>
    <mergeCell ref="L35:N35"/>
    <mergeCell ref="T35:V35"/>
    <mergeCell ref="L40:N40"/>
    <mergeCell ref="T40:V40"/>
    <mergeCell ref="L41:N41"/>
    <mergeCell ref="T41:V41"/>
    <mergeCell ref="L38:N38"/>
    <mergeCell ref="T38:V38"/>
    <mergeCell ref="L39:N39"/>
    <mergeCell ref="T39:V39"/>
    <mergeCell ref="L44:N44"/>
    <mergeCell ref="T44:V44"/>
    <mergeCell ref="L42:N42"/>
    <mergeCell ref="T42:V42"/>
    <mergeCell ref="L43:N43"/>
    <mergeCell ref="T43:V43"/>
  </mergeCells>
  <pageMargins left="0.25" right="0.25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8">
    <tabColor theme="8" tint="0.59999389629810485"/>
  </sheetPr>
  <dimension ref="A1:T57"/>
  <sheetViews>
    <sheetView showGridLines="0" zoomScaleNormal="100" workbookViewId="0">
      <selection activeCell="B21" sqref="B21"/>
    </sheetView>
  </sheetViews>
  <sheetFormatPr baseColWidth="10" defaultColWidth="11.5703125" defaultRowHeight="15" x14ac:dyDescent="0.25"/>
  <cols>
    <col min="1" max="1" width="5.140625" style="9" customWidth="1"/>
    <col min="2" max="2" width="14.7109375" style="9" customWidth="1"/>
    <col min="3" max="3" width="12.7109375" style="9" customWidth="1"/>
    <col min="4" max="12" width="3.7109375" style="9" customWidth="1"/>
    <col min="13" max="14" width="3.7109375" style="133" customWidth="1"/>
    <col min="15" max="15" width="7.85546875" style="9" customWidth="1"/>
    <col min="16" max="16384" width="11.5703125" style="9"/>
  </cols>
  <sheetData>
    <row r="1" spans="1:20" ht="21" customHeight="1" x14ac:dyDescent="0.35">
      <c r="B1" s="401" t="s">
        <v>2100</v>
      </c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</row>
    <row r="2" spans="1:20" ht="21" customHeight="1" x14ac:dyDescent="0.25">
      <c r="A2" s="133"/>
      <c r="B2" s="273" t="s">
        <v>1986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</row>
    <row r="3" spans="1:20" ht="12" customHeight="1" x14ac:dyDescent="0.25">
      <c r="B3" s="406" t="s">
        <v>2101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Q3" s="399" t="s">
        <v>1979</v>
      </c>
    </row>
    <row r="4" spans="1:20" ht="12" customHeight="1" x14ac:dyDescent="0.25">
      <c r="B4" s="402" t="s">
        <v>2102</v>
      </c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Q4" s="400"/>
    </row>
    <row r="5" spans="1:20" ht="12" customHeight="1" x14ac:dyDescent="0.25">
      <c r="B5" s="402" t="s">
        <v>2103</v>
      </c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</row>
    <row r="6" spans="1:20" ht="12" customHeight="1" x14ac:dyDescent="0.25">
      <c r="B6" s="402" t="s">
        <v>2104</v>
      </c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</row>
    <row r="7" spans="1:20" ht="19.899999999999999" customHeight="1" x14ac:dyDescent="0.25">
      <c r="B7" s="402" t="s">
        <v>2105</v>
      </c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02"/>
    </row>
    <row r="8" spans="1:20" ht="12" customHeight="1" x14ac:dyDescent="0.25">
      <c r="B8" s="402" t="s">
        <v>2027</v>
      </c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402"/>
    </row>
    <row r="9" spans="1:20" ht="12" customHeight="1" x14ac:dyDescent="0.25">
      <c r="B9" s="402" t="s">
        <v>2106</v>
      </c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402"/>
      <c r="Q9" s="133"/>
      <c r="R9" s="133"/>
      <c r="S9" s="133"/>
      <c r="T9" s="133"/>
    </row>
    <row r="10" spans="1:20" ht="19.899999999999999" customHeight="1" x14ac:dyDescent="0.25">
      <c r="B10" s="406" t="s">
        <v>2107</v>
      </c>
      <c r="C10" s="402"/>
      <c r="D10" s="402"/>
      <c r="E10" s="402"/>
      <c r="F10" s="402"/>
      <c r="G10" s="402"/>
      <c r="H10" s="402"/>
      <c r="I10" s="402"/>
      <c r="J10" s="402"/>
      <c r="K10" s="402"/>
      <c r="L10" s="402"/>
      <c r="M10" s="402"/>
      <c r="N10" s="402"/>
      <c r="O10" s="402"/>
      <c r="Q10" s="133"/>
      <c r="R10" s="133"/>
      <c r="S10" s="133"/>
      <c r="T10" s="133"/>
    </row>
    <row r="11" spans="1:20" s="133" customFormat="1" ht="12" customHeight="1" x14ac:dyDescent="0.25">
      <c r="B11" s="402" t="s">
        <v>2028</v>
      </c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2"/>
    </row>
    <row r="12" spans="1:20" ht="12" customHeight="1" x14ac:dyDescent="0.25">
      <c r="B12" s="406" t="s">
        <v>2108</v>
      </c>
      <c r="C12" s="402"/>
      <c r="D12" s="402"/>
      <c r="E12" s="402"/>
      <c r="F12" s="402"/>
      <c r="G12" s="402"/>
      <c r="H12" s="402"/>
      <c r="I12" s="402"/>
      <c r="J12" s="402"/>
      <c r="K12" s="402"/>
      <c r="L12" s="402"/>
      <c r="M12" s="402"/>
      <c r="N12" s="402"/>
      <c r="O12" s="402"/>
    </row>
    <row r="13" spans="1:20" s="133" customFormat="1" ht="12" customHeight="1" x14ac:dyDescent="0.25">
      <c r="B13" s="403" t="s">
        <v>2109</v>
      </c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5"/>
    </row>
    <row r="14" spans="1:20" s="133" customFormat="1" ht="12" customHeight="1" x14ac:dyDescent="0.25">
      <c r="B14" s="407"/>
      <c r="C14" s="407"/>
      <c r="D14" s="407"/>
      <c r="E14" s="407"/>
      <c r="F14" s="407"/>
      <c r="G14" s="407"/>
      <c r="H14" s="407"/>
      <c r="I14" s="407"/>
      <c r="J14" s="407"/>
      <c r="K14" s="407"/>
      <c r="L14" s="407"/>
      <c r="M14" s="407"/>
      <c r="N14" s="407"/>
      <c r="O14" s="407"/>
    </row>
    <row r="15" spans="1:20" s="133" customFormat="1" ht="12" customHeight="1" x14ac:dyDescent="0.25">
      <c r="B15" s="407"/>
      <c r="C15" s="407"/>
      <c r="D15" s="407"/>
      <c r="E15" s="407"/>
      <c r="F15" s="407"/>
      <c r="G15" s="407"/>
      <c r="H15" s="407"/>
      <c r="I15" s="407"/>
      <c r="J15" s="407"/>
      <c r="K15" s="407"/>
      <c r="L15" s="407"/>
      <c r="M15" s="407"/>
      <c r="N15" s="407"/>
      <c r="O15" s="407"/>
    </row>
    <row r="16" spans="1:20" ht="19.899999999999999" customHeight="1" x14ac:dyDescent="0.25">
      <c r="B16" s="408"/>
      <c r="C16" s="409"/>
      <c r="D16" s="271">
        <v>1</v>
      </c>
      <c r="E16" s="271">
        <v>2</v>
      </c>
      <c r="F16" s="271">
        <v>3</v>
      </c>
      <c r="G16" s="271">
        <v>4</v>
      </c>
      <c r="H16" s="271">
        <v>5</v>
      </c>
      <c r="I16" s="271">
        <v>6</v>
      </c>
      <c r="J16" s="271">
        <v>7</v>
      </c>
      <c r="K16" s="271">
        <v>8</v>
      </c>
      <c r="L16" s="271">
        <v>9</v>
      </c>
      <c r="M16" s="272">
        <v>10</v>
      </c>
      <c r="N16" s="272">
        <v>11</v>
      </c>
      <c r="O16" s="126" t="s">
        <v>2009</v>
      </c>
    </row>
    <row r="17" spans="1:15" ht="106.15" hidden="1" customHeight="1" x14ac:dyDescent="0.25">
      <c r="B17" s="410"/>
      <c r="C17" s="411"/>
      <c r="D17" s="72" t="s">
        <v>1987</v>
      </c>
      <c r="E17" s="72" t="s">
        <v>1991</v>
      </c>
      <c r="F17" s="72" t="s">
        <v>1988</v>
      </c>
      <c r="G17" s="72" t="s">
        <v>1990</v>
      </c>
      <c r="H17" s="72" t="s">
        <v>1992</v>
      </c>
      <c r="I17" s="72" t="s">
        <v>1989</v>
      </c>
      <c r="J17" s="72" t="s">
        <v>1990</v>
      </c>
      <c r="K17" s="72" t="s">
        <v>1993</v>
      </c>
      <c r="L17" s="72" t="s">
        <v>1991</v>
      </c>
      <c r="M17" s="73"/>
      <c r="N17" s="73"/>
      <c r="O17" s="270" t="s">
        <v>2002</v>
      </c>
    </row>
    <row r="18" spans="1:15" ht="16.149999999999999" customHeight="1" x14ac:dyDescent="0.25">
      <c r="A18" s="9">
        <v>1</v>
      </c>
      <c r="B18" s="33" t="str">
        <f>IFERROR(VLOOKUP($A18,Sélection!$B:$F,4,0),"")</f>
        <v/>
      </c>
      <c r="C18" s="34" t="str">
        <f>IFERROR(VLOOKUP($A18,Sélection!$B:$F,5,0),"")</f>
        <v/>
      </c>
      <c r="D18" s="74"/>
      <c r="E18" s="27"/>
      <c r="F18" s="27"/>
      <c r="G18" s="27"/>
      <c r="H18" s="27"/>
      <c r="I18" s="74"/>
      <c r="J18" s="27"/>
      <c r="K18" s="27"/>
      <c r="L18" s="27"/>
      <c r="M18" s="27"/>
      <c r="N18" s="74"/>
      <c r="O18" s="127"/>
    </row>
    <row r="19" spans="1:15" ht="16.149999999999999" customHeight="1" x14ac:dyDescent="0.25">
      <c r="A19" s="9">
        <v>2</v>
      </c>
      <c r="B19" s="35" t="str">
        <f>IFERROR(VLOOKUP($A19,Sélection!$B:$F,4,0),"")</f>
        <v/>
      </c>
      <c r="C19" s="36" t="str">
        <f>IFERROR(VLOOKUP($A19,Sélection!$B:$F,5,0),"")</f>
        <v/>
      </c>
      <c r="D19" s="75"/>
      <c r="E19" s="19"/>
      <c r="F19" s="19"/>
      <c r="G19" s="19"/>
      <c r="H19" s="19"/>
      <c r="I19" s="75"/>
      <c r="J19" s="19"/>
      <c r="K19" s="19"/>
      <c r="L19" s="19"/>
      <c r="M19" s="19"/>
      <c r="N19" s="75"/>
      <c r="O19" s="127"/>
    </row>
    <row r="20" spans="1:15" ht="16.149999999999999" customHeight="1" x14ac:dyDescent="0.25">
      <c r="A20" s="9">
        <v>3</v>
      </c>
      <c r="B20" s="35" t="str">
        <f>IFERROR(VLOOKUP($A20,Sélection!$B:$F,4,0),"")</f>
        <v/>
      </c>
      <c r="C20" s="36" t="str">
        <f>IFERROR(VLOOKUP($A20,Sélection!$B:$F,5,0),"")</f>
        <v/>
      </c>
      <c r="D20" s="75"/>
      <c r="E20" s="19"/>
      <c r="F20" s="19"/>
      <c r="G20" s="19"/>
      <c r="H20" s="19"/>
      <c r="I20" s="75"/>
      <c r="J20" s="19"/>
      <c r="K20" s="19"/>
      <c r="L20" s="19"/>
      <c r="M20" s="19"/>
      <c r="N20" s="75"/>
      <c r="O20" s="127"/>
    </row>
    <row r="21" spans="1:15" ht="16.149999999999999" customHeight="1" x14ac:dyDescent="0.25">
      <c r="A21" s="18">
        <v>4</v>
      </c>
      <c r="B21" s="35" t="str">
        <f>IFERROR(VLOOKUP($A21,Sélection!$B:$F,4,0),"")</f>
        <v/>
      </c>
      <c r="C21" s="36" t="str">
        <f>IFERROR(VLOOKUP($A21,Sélection!$B:$F,5,0),"")</f>
        <v/>
      </c>
      <c r="D21" s="75"/>
      <c r="E21" s="19"/>
      <c r="F21" s="19"/>
      <c r="G21" s="19"/>
      <c r="H21" s="19"/>
      <c r="I21" s="75"/>
      <c r="J21" s="19"/>
      <c r="K21" s="19"/>
      <c r="L21" s="19"/>
      <c r="M21" s="19"/>
      <c r="N21" s="75"/>
      <c r="O21" s="127"/>
    </row>
    <row r="22" spans="1:15" ht="16.149999999999999" customHeight="1" x14ac:dyDescent="0.25">
      <c r="A22" s="9">
        <v>5</v>
      </c>
      <c r="B22" s="37" t="str">
        <f>IFERROR(VLOOKUP($A22,Sélection!$B:$F,4,0),"")</f>
        <v/>
      </c>
      <c r="C22" s="38" t="str">
        <f>IFERROR(VLOOKUP($A22,Sélection!$B:$F,5,0),"")</f>
        <v/>
      </c>
      <c r="D22" s="76"/>
      <c r="E22" s="24"/>
      <c r="F22" s="24"/>
      <c r="G22" s="24"/>
      <c r="H22" s="24"/>
      <c r="I22" s="76"/>
      <c r="J22" s="24"/>
      <c r="K22" s="24"/>
      <c r="L22" s="24"/>
      <c r="M22" s="24"/>
      <c r="N22" s="76"/>
      <c r="O22" s="127"/>
    </row>
    <row r="23" spans="1:15" ht="16.149999999999999" customHeight="1" x14ac:dyDescent="0.25">
      <c r="A23" s="9">
        <v>6</v>
      </c>
      <c r="B23" s="33" t="str">
        <f>IFERROR(VLOOKUP($A23,Sélection!$B:$F,4,0),"")</f>
        <v/>
      </c>
      <c r="C23" s="34" t="str">
        <f>IFERROR(VLOOKUP($A23,Sélection!$B:$F,5,0),"")</f>
        <v/>
      </c>
      <c r="D23" s="74"/>
      <c r="E23" s="27"/>
      <c r="F23" s="27"/>
      <c r="G23" s="27"/>
      <c r="H23" s="27"/>
      <c r="I23" s="74"/>
      <c r="J23" s="27"/>
      <c r="K23" s="27"/>
      <c r="L23" s="27"/>
      <c r="M23" s="27"/>
      <c r="N23" s="74"/>
      <c r="O23" s="127"/>
    </row>
    <row r="24" spans="1:15" ht="16.149999999999999" customHeight="1" x14ac:dyDescent="0.25">
      <c r="A24" s="9">
        <v>7</v>
      </c>
      <c r="B24" s="35" t="str">
        <f>IFERROR(VLOOKUP($A24,Sélection!$B:$F,4,0),"")</f>
        <v/>
      </c>
      <c r="C24" s="36" t="str">
        <f>IFERROR(VLOOKUP($A24,Sélection!$B:$F,5,0),"")</f>
        <v/>
      </c>
      <c r="D24" s="75"/>
      <c r="E24" s="19"/>
      <c r="F24" s="19"/>
      <c r="G24" s="19"/>
      <c r="H24" s="19"/>
      <c r="I24" s="75"/>
      <c r="J24" s="19"/>
      <c r="K24" s="19"/>
      <c r="L24" s="19"/>
      <c r="M24" s="19"/>
      <c r="N24" s="75"/>
      <c r="O24" s="127"/>
    </row>
    <row r="25" spans="1:15" ht="16.149999999999999" customHeight="1" x14ac:dyDescent="0.25">
      <c r="A25" s="18">
        <v>8</v>
      </c>
      <c r="B25" s="35" t="str">
        <f>IFERROR(VLOOKUP($A25,Sélection!$B:$F,4,0),"")</f>
        <v/>
      </c>
      <c r="C25" s="36" t="str">
        <f>IFERROR(VLOOKUP($A25,Sélection!$B:$F,5,0),"")</f>
        <v/>
      </c>
      <c r="D25" s="75"/>
      <c r="E25" s="19"/>
      <c r="F25" s="19"/>
      <c r="G25" s="19"/>
      <c r="H25" s="19"/>
      <c r="I25" s="75"/>
      <c r="J25" s="19"/>
      <c r="K25" s="19"/>
      <c r="L25" s="19"/>
      <c r="M25" s="19"/>
      <c r="N25" s="75"/>
      <c r="O25" s="127"/>
    </row>
    <row r="26" spans="1:15" ht="16.149999999999999" customHeight="1" x14ac:dyDescent="0.25">
      <c r="A26" s="9">
        <v>9</v>
      </c>
      <c r="B26" s="35" t="str">
        <f>IFERROR(VLOOKUP($A26,Sélection!$B:$F,4,0),"")</f>
        <v/>
      </c>
      <c r="C26" s="36" t="str">
        <f>IFERROR(VLOOKUP($A26,Sélection!$B:$F,5,0),"")</f>
        <v/>
      </c>
      <c r="D26" s="75"/>
      <c r="E26" s="19"/>
      <c r="F26" s="19"/>
      <c r="G26" s="19"/>
      <c r="H26" s="19"/>
      <c r="I26" s="75"/>
      <c r="J26" s="19"/>
      <c r="K26" s="19"/>
      <c r="L26" s="19"/>
      <c r="M26" s="19"/>
      <c r="N26" s="75"/>
      <c r="O26" s="127"/>
    </row>
    <row r="27" spans="1:15" ht="16.149999999999999" customHeight="1" x14ac:dyDescent="0.25">
      <c r="A27" s="9">
        <v>10</v>
      </c>
      <c r="B27" s="37" t="str">
        <f>IFERROR(VLOOKUP($A27,Sélection!$B:$F,4,0),"")</f>
        <v/>
      </c>
      <c r="C27" s="38" t="str">
        <f>IFERROR(VLOOKUP($A27,Sélection!$B:$F,5,0),"")</f>
        <v/>
      </c>
      <c r="D27" s="76"/>
      <c r="E27" s="24"/>
      <c r="F27" s="24"/>
      <c r="G27" s="24"/>
      <c r="H27" s="24"/>
      <c r="I27" s="76"/>
      <c r="J27" s="24"/>
      <c r="K27" s="24"/>
      <c r="L27" s="24"/>
      <c r="M27" s="24"/>
      <c r="N27" s="76"/>
      <c r="O27" s="127"/>
    </row>
    <row r="28" spans="1:15" ht="16.149999999999999" customHeight="1" x14ac:dyDescent="0.25">
      <c r="A28" s="9">
        <v>11</v>
      </c>
      <c r="B28" s="33" t="str">
        <f>IFERROR(VLOOKUP($A28,Sélection!$B:$F,4,0),"")</f>
        <v/>
      </c>
      <c r="C28" s="34" t="str">
        <f>IFERROR(VLOOKUP($A28,Sélection!$B:$F,5,0),"")</f>
        <v/>
      </c>
      <c r="D28" s="74"/>
      <c r="E28" s="27"/>
      <c r="F28" s="27"/>
      <c r="G28" s="27"/>
      <c r="H28" s="27"/>
      <c r="I28" s="74"/>
      <c r="J28" s="27"/>
      <c r="K28" s="27"/>
      <c r="L28" s="27"/>
      <c r="M28" s="27"/>
      <c r="N28" s="74"/>
      <c r="O28" s="127"/>
    </row>
    <row r="29" spans="1:15" ht="16.149999999999999" customHeight="1" x14ac:dyDescent="0.25">
      <c r="A29" s="18">
        <v>12</v>
      </c>
      <c r="B29" s="35" t="str">
        <f>IFERROR(VLOOKUP($A29,Sélection!$B:$F,4,0),"")</f>
        <v/>
      </c>
      <c r="C29" s="36" t="str">
        <f>IFERROR(VLOOKUP($A29,Sélection!$B:$F,5,0),"")</f>
        <v/>
      </c>
      <c r="D29" s="75"/>
      <c r="E29" s="19"/>
      <c r="F29" s="19"/>
      <c r="G29" s="19"/>
      <c r="H29" s="19"/>
      <c r="I29" s="75"/>
      <c r="J29" s="19"/>
      <c r="K29" s="19"/>
      <c r="L29" s="19"/>
      <c r="M29" s="19"/>
      <c r="N29" s="75"/>
      <c r="O29" s="127"/>
    </row>
    <row r="30" spans="1:15" ht="16.149999999999999" customHeight="1" x14ac:dyDescent="0.25">
      <c r="A30" s="9">
        <v>13</v>
      </c>
      <c r="B30" s="35" t="str">
        <f>IFERROR(VLOOKUP($A30,Sélection!$B:$F,4,0),"")</f>
        <v/>
      </c>
      <c r="C30" s="36" t="str">
        <f>IFERROR(VLOOKUP($A30,Sélection!$B:$F,5,0),"")</f>
        <v/>
      </c>
      <c r="D30" s="75"/>
      <c r="E30" s="19"/>
      <c r="F30" s="19"/>
      <c r="G30" s="19"/>
      <c r="H30" s="19"/>
      <c r="I30" s="75"/>
      <c r="J30" s="19"/>
      <c r="K30" s="19"/>
      <c r="L30" s="19"/>
      <c r="M30" s="19"/>
      <c r="N30" s="75"/>
      <c r="O30" s="127"/>
    </row>
    <row r="31" spans="1:15" ht="16.149999999999999" customHeight="1" x14ac:dyDescent="0.25">
      <c r="A31" s="9">
        <v>14</v>
      </c>
      <c r="B31" s="35" t="str">
        <f>IFERROR(VLOOKUP($A31,Sélection!$B:$F,4,0),"")</f>
        <v/>
      </c>
      <c r="C31" s="36" t="str">
        <f>IFERROR(VLOOKUP($A31,Sélection!$B:$F,5,0),"")</f>
        <v/>
      </c>
      <c r="D31" s="75"/>
      <c r="E31" s="19"/>
      <c r="F31" s="19"/>
      <c r="G31" s="19"/>
      <c r="H31" s="19"/>
      <c r="I31" s="75"/>
      <c r="J31" s="19"/>
      <c r="K31" s="19"/>
      <c r="L31" s="19"/>
      <c r="M31" s="19"/>
      <c r="N31" s="75"/>
      <c r="O31" s="127"/>
    </row>
    <row r="32" spans="1:15" ht="16.149999999999999" customHeight="1" x14ac:dyDescent="0.25">
      <c r="A32" s="9">
        <v>15</v>
      </c>
      <c r="B32" s="37" t="str">
        <f>IFERROR(VLOOKUP($A32,Sélection!$B:$F,4,0),"")</f>
        <v/>
      </c>
      <c r="C32" s="38" t="str">
        <f>IFERROR(VLOOKUP($A32,Sélection!$B:$F,5,0),"")</f>
        <v/>
      </c>
      <c r="D32" s="76"/>
      <c r="E32" s="24"/>
      <c r="F32" s="24"/>
      <c r="G32" s="24"/>
      <c r="H32" s="24"/>
      <c r="I32" s="76"/>
      <c r="J32" s="24"/>
      <c r="K32" s="24"/>
      <c r="L32" s="24"/>
      <c r="M32" s="24"/>
      <c r="N32" s="76"/>
      <c r="O32" s="127"/>
    </row>
    <row r="33" spans="1:15" ht="16.149999999999999" customHeight="1" x14ac:dyDescent="0.25">
      <c r="A33" s="18">
        <v>16</v>
      </c>
      <c r="B33" s="33" t="str">
        <f>IFERROR(VLOOKUP($A33,Sélection!$B:$F,4,0),"")</f>
        <v/>
      </c>
      <c r="C33" s="34" t="str">
        <f>IFERROR(VLOOKUP($A33,Sélection!$B:$F,5,0),"")</f>
        <v/>
      </c>
      <c r="D33" s="74"/>
      <c r="E33" s="27"/>
      <c r="F33" s="27"/>
      <c r="G33" s="27"/>
      <c r="H33" s="27"/>
      <c r="I33" s="74"/>
      <c r="J33" s="27"/>
      <c r="K33" s="27"/>
      <c r="L33" s="27"/>
      <c r="M33" s="27"/>
      <c r="N33" s="74"/>
      <c r="O33" s="127"/>
    </row>
    <row r="34" spans="1:15" ht="16.149999999999999" customHeight="1" x14ac:dyDescent="0.25">
      <c r="A34" s="9">
        <v>17</v>
      </c>
      <c r="B34" s="35" t="str">
        <f>IFERROR(VLOOKUP($A34,Sélection!$B:$F,4,0),"")</f>
        <v/>
      </c>
      <c r="C34" s="36" t="str">
        <f>IFERROR(VLOOKUP($A34,Sélection!$B:$F,5,0),"")</f>
        <v/>
      </c>
      <c r="D34" s="75"/>
      <c r="E34" s="19"/>
      <c r="F34" s="19"/>
      <c r="G34" s="19"/>
      <c r="H34" s="19"/>
      <c r="I34" s="75"/>
      <c r="J34" s="19"/>
      <c r="K34" s="19"/>
      <c r="L34" s="19"/>
      <c r="M34" s="19"/>
      <c r="N34" s="75"/>
      <c r="O34" s="127"/>
    </row>
    <row r="35" spans="1:15" ht="16.149999999999999" customHeight="1" x14ac:dyDescent="0.25">
      <c r="A35" s="9">
        <v>18</v>
      </c>
      <c r="B35" s="35" t="str">
        <f>IFERROR(VLOOKUP($A35,Sélection!$B:$F,4,0),"")</f>
        <v/>
      </c>
      <c r="C35" s="36" t="str">
        <f>IFERROR(VLOOKUP($A35,Sélection!$B:$F,5,0),"")</f>
        <v/>
      </c>
      <c r="D35" s="75"/>
      <c r="E35" s="19"/>
      <c r="F35" s="19"/>
      <c r="G35" s="19"/>
      <c r="H35" s="19"/>
      <c r="I35" s="75"/>
      <c r="J35" s="19"/>
      <c r="K35" s="19"/>
      <c r="L35" s="19"/>
      <c r="M35" s="19"/>
      <c r="N35" s="75"/>
      <c r="O35" s="127"/>
    </row>
    <row r="36" spans="1:15" ht="16.149999999999999" customHeight="1" x14ac:dyDescent="0.25">
      <c r="A36" s="9">
        <v>19</v>
      </c>
      <c r="B36" s="35" t="str">
        <f>IFERROR(VLOOKUP($A36,Sélection!$B:$F,4,0),"")</f>
        <v/>
      </c>
      <c r="C36" s="36" t="str">
        <f>IFERROR(VLOOKUP($A36,Sélection!$B:$F,5,0),"")</f>
        <v/>
      </c>
      <c r="D36" s="75"/>
      <c r="E36" s="19"/>
      <c r="F36" s="19"/>
      <c r="G36" s="19"/>
      <c r="H36" s="19"/>
      <c r="I36" s="75"/>
      <c r="J36" s="19"/>
      <c r="K36" s="19"/>
      <c r="L36" s="19"/>
      <c r="M36" s="19"/>
      <c r="N36" s="75"/>
      <c r="O36" s="127"/>
    </row>
    <row r="37" spans="1:15" ht="16.149999999999999" customHeight="1" x14ac:dyDescent="0.25">
      <c r="A37" s="18">
        <v>20</v>
      </c>
      <c r="B37" s="37" t="str">
        <f>IFERROR(VLOOKUP($A37,Sélection!$B:$F,4,0),"")</f>
        <v/>
      </c>
      <c r="C37" s="38" t="str">
        <f>IFERROR(VLOOKUP($A37,Sélection!$B:$F,5,0),"")</f>
        <v/>
      </c>
      <c r="D37" s="76"/>
      <c r="E37" s="24"/>
      <c r="F37" s="24"/>
      <c r="G37" s="24"/>
      <c r="H37" s="24"/>
      <c r="I37" s="76"/>
      <c r="J37" s="24"/>
      <c r="K37" s="24"/>
      <c r="L37" s="24"/>
      <c r="M37" s="24"/>
      <c r="N37" s="76"/>
      <c r="O37" s="127"/>
    </row>
    <row r="38" spans="1:15" ht="16.149999999999999" customHeight="1" x14ac:dyDescent="0.25">
      <c r="A38" s="9">
        <v>21</v>
      </c>
      <c r="B38" s="33" t="str">
        <f>IFERROR(VLOOKUP($A38,Sélection!$B:$F,4,0),"")</f>
        <v/>
      </c>
      <c r="C38" s="34" t="str">
        <f>IFERROR(VLOOKUP($A38,Sélection!$B:$F,5,0),"")</f>
        <v/>
      </c>
      <c r="D38" s="74"/>
      <c r="E38" s="27"/>
      <c r="F38" s="27"/>
      <c r="G38" s="27"/>
      <c r="H38" s="27"/>
      <c r="I38" s="74"/>
      <c r="J38" s="27"/>
      <c r="K38" s="27"/>
      <c r="L38" s="27"/>
      <c r="M38" s="27"/>
      <c r="N38" s="74"/>
      <c r="O38" s="127"/>
    </row>
    <row r="39" spans="1:15" ht="16.149999999999999" customHeight="1" x14ac:dyDescent="0.25">
      <c r="A39" s="9">
        <v>22</v>
      </c>
      <c r="B39" s="35" t="str">
        <f>IFERROR(VLOOKUP($A39,Sélection!$B:$F,4,0),"")</f>
        <v/>
      </c>
      <c r="C39" s="36" t="str">
        <f>IFERROR(VLOOKUP($A39,Sélection!$B:$F,5,0),"")</f>
        <v/>
      </c>
      <c r="D39" s="75"/>
      <c r="E39" s="19"/>
      <c r="F39" s="19"/>
      <c r="G39" s="19"/>
      <c r="H39" s="19"/>
      <c r="I39" s="75"/>
      <c r="J39" s="19"/>
      <c r="K39" s="19"/>
      <c r="L39" s="19"/>
      <c r="M39" s="19"/>
      <c r="N39" s="75"/>
      <c r="O39" s="127"/>
    </row>
    <row r="40" spans="1:15" ht="16.149999999999999" customHeight="1" x14ac:dyDescent="0.25">
      <c r="A40" s="9">
        <v>23</v>
      </c>
      <c r="B40" s="35" t="str">
        <f>IFERROR(VLOOKUP($A40,Sélection!$B:$F,4,0),"")</f>
        <v/>
      </c>
      <c r="C40" s="36" t="str">
        <f>IFERROR(VLOOKUP($A40,Sélection!$B:$F,5,0),"")</f>
        <v/>
      </c>
      <c r="D40" s="75"/>
      <c r="E40" s="19"/>
      <c r="F40" s="19"/>
      <c r="G40" s="19"/>
      <c r="H40" s="19"/>
      <c r="I40" s="75"/>
      <c r="J40" s="19"/>
      <c r="K40" s="19"/>
      <c r="L40" s="19"/>
      <c r="M40" s="19"/>
      <c r="N40" s="75"/>
      <c r="O40" s="127"/>
    </row>
    <row r="41" spans="1:15" ht="16.149999999999999" customHeight="1" x14ac:dyDescent="0.25">
      <c r="A41" s="18">
        <v>24</v>
      </c>
      <c r="B41" s="35" t="str">
        <f>IFERROR(VLOOKUP($A41,Sélection!$B:$F,4,0),"")</f>
        <v/>
      </c>
      <c r="C41" s="36" t="str">
        <f>IFERROR(VLOOKUP($A41,Sélection!$B:$F,5,0),"")</f>
        <v/>
      </c>
      <c r="D41" s="75"/>
      <c r="E41" s="19"/>
      <c r="F41" s="19"/>
      <c r="G41" s="19"/>
      <c r="H41" s="19"/>
      <c r="I41" s="75"/>
      <c r="J41" s="19"/>
      <c r="K41" s="19"/>
      <c r="L41" s="19"/>
      <c r="M41" s="19"/>
      <c r="N41" s="75"/>
      <c r="O41" s="127"/>
    </row>
    <row r="42" spans="1:15" ht="16.149999999999999" customHeight="1" x14ac:dyDescent="0.25">
      <c r="A42" s="9">
        <v>25</v>
      </c>
      <c r="B42" s="37" t="str">
        <f>IFERROR(VLOOKUP($A42,Sélection!$B:$F,4,0),"")</f>
        <v/>
      </c>
      <c r="C42" s="38" t="str">
        <f>IFERROR(VLOOKUP($A42,Sélection!$B:$F,5,0),"")</f>
        <v/>
      </c>
      <c r="D42" s="76"/>
      <c r="E42" s="24"/>
      <c r="F42" s="24"/>
      <c r="G42" s="24"/>
      <c r="H42" s="24"/>
      <c r="I42" s="76"/>
      <c r="J42" s="24"/>
      <c r="K42" s="24"/>
      <c r="L42" s="24"/>
      <c r="M42" s="24"/>
      <c r="N42" s="76"/>
      <c r="O42" s="127"/>
    </row>
    <row r="43" spans="1:15" ht="16.149999999999999" customHeight="1" x14ac:dyDescent="0.25">
      <c r="A43" s="9">
        <v>26</v>
      </c>
      <c r="B43" s="33" t="str">
        <f>IFERROR(VLOOKUP($A43,Sélection!$B:$F,4,0),"")</f>
        <v/>
      </c>
      <c r="C43" s="34" t="str">
        <f>IFERROR(VLOOKUP($A43,Sélection!$B:$F,5,0),"")</f>
        <v/>
      </c>
      <c r="D43" s="74"/>
      <c r="E43" s="27"/>
      <c r="F43" s="27"/>
      <c r="G43" s="27"/>
      <c r="H43" s="27"/>
      <c r="I43" s="74"/>
      <c r="J43" s="27"/>
      <c r="K43" s="27"/>
      <c r="L43" s="27"/>
      <c r="M43" s="27"/>
      <c r="N43" s="74"/>
      <c r="O43" s="127"/>
    </row>
    <row r="44" spans="1:15" ht="16.149999999999999" customHeight="1" x14ac:dyDescent="0.25">
      <c r="A44" s="9">
        <v>27</v>
      </c>
      <c r="B44" s="35" t="str">
        <f>IFERROR(VLOOKUP($A44,Sélection!$B:$F,4,0),"")</f>
        <v/>
      </c>
      <c r="C44" s="36" t="str">
        <f>IFERROR(VLOOKUP($A44,Sélection!$B:$F,5,0),"")</f>
        <v/>
      </c>
      <c r="D44" s="75"/>
      <c r="E44" s="19"/>
      <c r="F44" s="19"/>
      <c r="G44" s="19"/>
      <c r="H44" s="19"/>
      <c r="I44" s="75"/>
      <c r="J44" s="19"/>
      <c r="K44" s="19"/>
      <c r="L44" s="19"/>
      <c r="M44" s="19"/>
      <c r="N44" s="75"/>
      <c r="O44" s="127"/>
    </row>
    <row r="45" spans="1:15" ht="16.149999999999999" customHeight="1" x14ac:dyDescent="0.25">
      <c r="A45" s="18">
        <v>28</v>
      </c>
      <c r="B45" s="35" t="str">
        <f>IFERROR(VLOOKUP($A45,Sélection!$B:$F,4,0),"")</f>
        <v/>
      </c>
      <c r="C45" s="36" t="str">
        <f>IFERROR(VLOOKUP($A45,Sélection!$B:$F,5,0),"")</f>
        <v/>
      </c>
      <c r="D45" s="75"/>
      <c r="E45" s="19"/>
      <c r="F45" s="19"/>
      <c r="G45" s="19"/>
      <c r="H45" s="19"/>
      <c r="I45" s="75"/>
      <c r="J45" s="19"/>
      <c r="K45" s="19"/>
      <c r="L45" s="19"/>
      <c r="M45" s="19"/>
      <c r="N45" s="75"/>
      <c r="O45" s="127"/>
    </row>
    <row r="46" spans="1:15" ht="16.149999999999999" customHeight="1" x14ac:dyDescent="0.25">
      <c r="A46" s="9">
        <v>29</v>
      </c>
      <c r="B46" s="35" t="str">
        <f>IFERROR(VLOOKUP($A46,Sélection!$B:$F,4,0),"")</f>
        <v/>
      </c>
      <c r="C46" s="36" t="str">
        <f>IFERROR(VLOOKUP($A46,Sélection!$B:$F,5,0),"")</f>
        <v/>
      </c>
      <c r="D46" s="75"/>
      <c r="E46" s="19"/>
      <c r="F46" s="19"/>
      <c r="G46" s="19"/>
      <c r="H46" s="19"/>
      <c r="I46" s="75"/>
      <c r="J46" s="19"/>
      <c r="K46" s="19"/>
      <c r="L46" s="19"/>
      <c r="M46" s="19"/>
      <c r="N46" s="75"/>
      <c r="O46" s="127"/>
    </row>
    <row r="47" spans="1:15" ht="16.149999999999999" customHeight="1" x14ac:dyDescent="0.25">
      <c r="A47" s="9">
        <v>30</v>
      </c>
      <c r="B47" s="37" t="str">
        <f>IFERROR(VLOOKUP($A47,Sélection!$B:$F,4,0),"")</f>
        <v/>
      </c>
      <c r="C47" s="38" t="str">
        <f>IFERROR(VLOOKUP($A47,Sélection!$B:$F,5,0),"")</f>
        <v/>
      </c>
      <c r="D47" s="76"/>
      <c r="E47" s="24"/>
      <c r="F47" s="24"/>
      <c r="G47" s="24"/>
      <c r="H47" s="24"/>
      <c r="I47" s="76"/>
      <c r="J47" s="24"/>
      <c r="K47" s="24"/>
      <c r="L47" s="24"/>
      <c r="M47" s="24"/>
      <c r="N47" s="76"/>
      <c r="O47" s="127"/>
    </row>
    <row r="48" spans="1:15" ht="16.149999999999999" customHeight="1" x14ac:dyDescent="0.25">
      <c r="A48" s="9">
        <v>31</v>
      </c>
      <c r="B48" s="33" t="str">
        <f>IFERROR(VLOOKUP($A48,Sélection!$B:$F,4,0),"")</f>
        <v/>
      </c>
      <c r="C48" s="34" t="str">
        <f>IFERROR(VLOOKUP($A48,Sélection!$B:$F,5,0),"")</f>
        <v/>
      </c>
      <c r="D48" s="74"/>
      <c r="E48" s="27"/>
      <c r="F48" s="27"/>
      <c r="G48" s="27"/>
      <c r="H48" s="27"/>
      <c r="I48" s="74"/>
      <c r="J48" s="27"/>
      <c r="K48" s="27"/>
      <c r="L48" s="27"/>
      <c r="M48" s="27"/>
      <c r="N48" s="74"/>
      <c r="O48" s="127"/>
    </row>
    <row r="49" spans="1:15" ht="16.149999999999999" customHeight="1" x14ac:dyDescent="0.25">
      <c r="A49" s="18">
        <v>32</v>
      </c>
      <c r="B49" s="35" t="str">
        <f>IFERROR(VLOOKUP($A49,Sélection!$B:$F,4,0),"")</f>
        <v/>
      </c>
      <c r="C49" s="36" t="str">
        <f>IFERROR(VLOOKUP($A49,Sélection!$B:$F,5,0),"")</f>
        <v/>
      </c>
      <c r="D49" s="75"/>
      <c r="E49" s="19"/>
      <c r="F49" s="19"/>
      <c r="G49" s="19"/>
      <c r="H49" s="19"/>
      <c r="I49" s="75"/>
      <c r="J49" s="19"/>
      <c r="K49" s="19"/>
      <c r="L49" s="19"/>
      <c r="M49" s="19"/>
      <c r="N49" s="75"/>
      <c r="O49" s="127"/>
    </row>
    <row r="50" spans="1:15" ht="16.149999999999999" customHeight="1" x14ac:dyDescent="0.25">
      <c r="A50" s="9">
        <v>33</v>
      </c>
      <c r="B50" s="35" t="str">
        <f>IFERROR(VLOOKUP($A50,Sélection!$B:$F,4,0),"")</f>
        <v/>
      </c>
      <c r="C50" s="36" t="str">
        <f>IFERROR(VLOOKUP($A50,Sélection!$B:$F,5,0),"")</f>
        <v/>
      </c>
      <c r="D50" s="75"/>
      <c r="E50" s="19"/>
      <c r="F50" s="19"/>
      <c r="G50" s="19"/>
      <c r="H50" s="19"/>
      <c r="I50" s="75"/>
      <c r="J50" s="19"/>
      <c r="K50" s="19"/>
      <c r="L50" s="19"/>
      <c r="M50" s="19"/>
      <c r="N50" s="75"/>
      <c r="O50" s="127"/>
    </row>
    <row r="51" spans="1:15" ht="16.149999999999999" customHeight="1" x14ac:dyDescent="0.25">
      <c r="A51" s="9">
        <v>34</v>
      </c>
      <c r="B51" s="35" t="str">
        <f>IFERROR(VLOOKUP($A51,Sélection!$B:$F,4,0),"")</f>
        <v/>
      </c>
      <c r="C51" s="36" t="str">
        <f>IFERROR(VLOOKUP($A51,Sélection!$B:$F,5,0),"")</f>
        <v/>
      </c>
      <c r="D51" s="75"/>
      <c r="E51" s="19"/>
      <c r="F51" s="19"/>
      <c r="G51" s="19"/>
      <c r="H51" s="19"/>
      <c r="I51" s="75"/>
      <c r="J51" s="19"/>
      <c r="K51" s="19"/>
      <c r="L51" s="19"/>
      <c r="M51" s="19"/>
      <c r="N51" s="75"/>
      <c r="O51" s="127"/>
    </row>
    <row r="52" spans="1:15" ht="16.149999999999999" customHeight="1" x14ac:dyDescent="0.25">
      <c r="A52" s="9">
        <v>35</v>
      </c>
      <c r="B52" s="37" t="str">
        <f>IFERROR(VLOOKUP($A52,Sélection!$B:$F,4,0),"")</f>
        <v/>
      </c>
      <c r="C52" s="38" t="str">
        <f>IFERROR(VLOOKUP($A52,Sélection!$B:$F,5,0),"")</f>
        <v/>
      </c>
      <c r="D52" s="76"/>
      <c r="E52" s="24"/>
      <c r="F52" s="24"/>
      <c r="G52" s="24"/>
      <c r="H52" s="24"/>
      <c r="I52" s="76"/>
      <c r="J52" s="24"/>
      <c r="K52" s="24"/>
      <c r="L52" s="24"/>
      <c r="M52" s="24"/>
      <c r="N52" s="76"/>
      <c r="O52" s="127"/>
    </row>
    <row r="53" spans="1:15" s="14" customFormat="1" ht="15" customHeight="1" x14ac:dyDescent="0.25">
      <c r="L53" s="388"/>
      <c r="M53" s="388"/>
      <c r="N53" s="388"/>
      <c r="O53" s="15"/>
    </row>
    <row r="54" spans="1:15" s="14" customFormat="1" ht="15" customHeight="1" x14ac:dyDescent="0.25">
      <c r="L54" s="388"/>
      <c r="M54" s="388"/>
      <c r="N54" s="388"/>
      <c r="O54" s="15"/>
    </row>
    <row r="55" spans="1:15" s="14" customFormat="1" ht="15" customHeight="1" x14ac:dyDescent="0.25">
      <c r="L55" s="388"/>
      <c r="M55" s="388"/>
      <c r="N55" s="388"/>
      <c r="O55" s="15"/>
    </row>
    <row r="56" spans="1:15" s="14" customFormat="1" ht="15" customHeight="1" x14ac:dyDescent="0.25">
      <c r="L56" s="388"/>
      <c r="M56" s="388"/>
      <c r="N56" s="388"/>
      <c r="O56" s="15"/>
    </row>
    <row r="57" spans="1:15" s="14" customFormat="1" ht="15" customHeight="1" x14ac:dyDescent="0.25">
      <c r="L57" s="388"/>
      <c r="M57" s="388"/>
      <c r="N57" s="388"/>
      <c r="O57" s="15"/>
    </row>
  </sheetData>
  <sheetProtection algorithmName="SHA-512" hashValue="+EyXan5D1gkMo4uMah0zj/Dv0jVKZVyZqePmEgR9lsoCbGN4+qWtfvzYKDKK8AKwtVju41YeW2Ma+ddARoRWMw==" saltValue="XeR9VgB9cgx7xSb4u1isDg==" spinCount="100000" sheet="1" selectLockedCells="1" selectUnlockedCells="1"/>
  <mergeCells count="21">
    <mergeCell ref="B14:O14"/>
    <mergeCell ref="B15:O15"/>
    <mergeCell ref="B16:C17"/>
    <mergeCell ref="L56:N56"/>
    <mergeCell ref="L57:N57"/>
    <mergeCell ref="L54:N54"/>
    <mergeCell ref="L55:N55"/>
    <mergeCell ref="L53:N53"/>
    <mergeCell ref="Q3:Q4"/>
    <mergeCell ref="B1:O1"/>
    <mergeCell ref="B11:O11"/>
    <mergeCell ref="B13:O13"/>
    <mergeCell ref="B8:O8"/>
    <mergeCell ref="B12:O12"/>
    <mergeCell ref="B9:O9"/>
    <mergeCell ref="B10:O10"/>
    <mergeCell ref="B3:O3"/>
    <mergeCell ref="B4:O4"/>
    <mergeCell ref="B5:O5"/>
    <mergeCell ref="B6:O6"/>
    <mergeCell ref="B7:O7"/>
  </mergeCells>
  <pageMargins left="0.23622047244094491" right="0.23622047244094491" top="0.15748031496062992" bottom="0.15748031496062992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9">
    <tabColor theme="8" tint="0.59999389629810485"/>
  </sheetPr>
  <dimension ref="A1:I480"/>
  <sheetViews>
    <sheetView showGridLines="0" topLeftCell="B1" zoomScaleNormal="100" workbookViewId="0">
      <selection activeCell="D27" sqref="D27"/>
    </sheetView>
  </sheetViews>
  <sheetFormatPr baseColWidth="10" defaultColWidth="11.5703125" defaultRowHeight="15" x14ac:dyDescent="0.25"/>
  <cols>
    <col min="1" max="1" width="9.5703125" style="198" hidden="1" customWidth="1"/>
    <col min="2" max="2" width="6.42578125" style="198" customWidth="1"/>
    <col min="3" max="3" width="11.42578125" style="198" customWidth="1"/>
    <col min="4" max="7" width="18.7109375" style="198" customWidth="1"/>
    <col min="8" max="16384" width="11.5703125" style="198"/>
  </cols>
  <sheetData>
    <row r="1" spans="1:9" s="196" customFormat="1" ht="21" x14ac:dyDescent="0.35">
      <c r="B1" s="197"/>
      <c r="C1" s="197"/>
      <c r="D1" s="197"/>
      <c r="E1" s="197" t="s">
        <v>1999</v>
      </c>
      <c r="F1" s="197"/>
      <c r="G1" s="197"/>
      <c r="H1" s="197"/>
      <c r="I1" s="412" t="s">
        <v>1979</v>
      </c>
    </row>
    <row r="2" spans="1:9" ht="8.4499999999999993" customHeight="1" thickBot="1" x14ac:dyDescent="0.3">
      <c r="B2" s="199"/>
      <c r="C2" s="199"/>
      <c r="D2" s="199"/>
      <c r="E2" s="199"/>
      <c r="F2" s="199"/>
      <c r="G2" s="199"/>
      <c r="H2" s="199"/>
      <c r="I2" s="413"/>
    </row>
    <row r="3" spans="1:9" ht="15.6" customHeight="1" x14ac:dyDescent="0.25">
      <c r="A3" s="198">
        <v>1</v>
      </c>
      <c r="B3" s="199"/>
      <c r="C3" s="200" t="s">
        <v>1951</v>
      </c>
      <c r="D3" s="201" t="str">
        <f>IFERROR(VLOOKUP(A3,Sélection!$B:$F,5,0),"")</f>
        <v/>
      </c>
      <c r="E3" s="202"/>
      <c r="F3" s="201" t="str">
        <f>Paramètres!$E$14</f>
        <v/>
      </c>
      <c r="G3" s="199"/>
      <c r="H3" s="199"/>
    </row>
    <row r="4" spans="1:9" ht="15.75" x14ac:dyDescent="0.25">
      <c r="A4" s="198" t="str">
        <f>IFERROR(VLOOKUP(A3,Sélection!$B:$F,2,0),"")</f>
        <v/>
      </c>
      <c r="B4" s="199"/>
      <c r="C4" s="200"/>
      <c r="D4" s="200"/>
      <c r="E4" s="202"/>
      <c r="F4" s="203" t="str">
        <f>Paramètres!$E$16</f>
        <v/>
      </c>
      <c r="G4" s="199"/>
      <c r="H4" s="199"/>
    </row>
    <row r="5" spans="1:9" ht="15.75" x14ac:dyDescent="0.25">
      <c r="B5" s="199"/>
      <c r="C5" s="200" t="s">
        <v>1952</v>
      </c>
      <c r="D5" s="201" t="str">
        <f>IFERROR(VLOOKUP(A3,Sélection!$B:$F,4,0),"")</f>
        <v/>
      </c>
      <c r="E5" s="202"/>
      <c r="F5" s="202"/>
      <c r="G5" s="199"/>
      <c r="H5" s="199"/>
    </row>
    <row r="6" spans="1:9" ht="12" customHeight="1" x14ac:dyDescent="0.25">
      <c r="B6" s="199"/>
      <c r="C6" s="202"/>
      <c r="D6" s="202"/>
      <c r="E6" s="416">
        <f>Paramètres!$H$3</f>
        <v>0</v>
      </c>
      <c r="F6" s="416"/>
      <c r="G6" s="416"/>
      <c r="H6" s="199"/>
    </row>
    <row r="7" spans="1:9" ht="12" customHeight="1" x14ac:dyDescent="0.25">
      <c r="B7" s="199"/>
      <c r="C7" s="202"/>
      <c r="D7" s="204"/>
      <c r="E7" s="416"/>
      <c r="F7" s="416"/>
      <c r="G7" s="416"/>
      <c r="H7" s="199"/>
    </row>
    <row r="8" spans="1:9" ht="15.75" x14ac:dyDescent="0.25">
      <c r="B8" s="199"/>
      <c r="C8" s="202"/>
      <c r="D8" s="202"/>
      <c r="E8" s="205"/>
      <c r="F8" s="205"/>
      <c r="G8" s="205"/>
      <c r="H8" s="199"/>
    </row>
    <row r="9" spans="1:9" ht="48" customHeight="1" x14ac:dyDescent="0.25">
      <c r="B9" s="199"/>
      <c r="C9" s="199"/>
      <c r="D9" s="206" t="s">
        <v>1953</v>
      </c>
      <c r="E9" s="206" t="s">
        <v>1907</v>
      </c>
      <c r="F9" s="206" t="s">
        <v>1906</v>
      </c>
      <c r="G9" s="206" t="s">
        <v>1908</v>
      </c>
      <c r="H9" s="199"/>
    </row>
    <row r="10" spans="1:9" ht="54.6" customHeight="1" x14ac:dyDescent="0.3">
      <c r="B10" s="199"/>
      <c r="C10" s="207" t="str">
        <f>IF(AND(D10="",E10="",F10="",G10=""),"","NIVEAU 1")</f>
        <v>NIVEAU 1</v>
      </c>
      <c r="D10" s="208" t="str">
        <f>IF($A4&lt;&gt;"",IF(VLOOKUP($A4,'Saisie des compétences'!$H:$AG,3,0)&lt;&gt;0,Compétences!$C$4,""),Compétences!$C$4)</f>
        <v>Entrer dans l’eau en descendant par l’échelle</v>
      </c>
      <c r="E10" s="208" t="str">
        <f>IF($A4&lt;&gt;"",IF(VLOOKUP($A4,'Saisie des compétences'!$H:$AG,4,0)&lt;&gt;0,Compétences!$D$4,""),Compétences!$D$4)</f>
        <v>Immerger partiellement la tête</v>
      </c>
      <c r="F10" s="208" t="str">
        <f>IF($A4&lt;&gt;"",IF(VLOOKUP($A4,'Saisie des compétences'!$H:$AG,5,0)&lt;&gt;0,Compétences!$E$4,""),Compétences!$E$4)</f>
        <v>Se laisser flotter, avec l'aide d'une ou deux frites ou d'un appui stable</v>
      </c>
      <c r="G10" s="208" t="str">
        <f>IF($A4&lt;&gt;"",IF(VLOOKUP($A4,'Saisie des compétences'!$H:$AG,6,0)&lt;&gt;0,Compétences!$F$4,""),Compétences!$F$4)</f>
        <v>Se déplacer sur une quinzaine de mètres dans l'eau, le long du mur, en prenant appui dessus</v>
      </c>
      <c r="H10" s="199"/>
    </row>
    <row r="11" spans="1:9" ht="46.9" customHeight="1" x14ac:dyDescent="0.3">
      <c r="B11" s="199"/>
      <c r="C11" s="207" t="str">
        <f>IF(AND(D11="",E11="",F11="",G11=""),"","NIVEAU 2")</f>
        <v>NIVEAU 2</v>
      </c>
      <c r="D11" s="208" t="str">
        <f>IF($A4&lt;&gt;"",IF(VLOOKUP($A4,'Saisie des compétences'!$H:$AG,7,0)&lt;&gt;0,Compétences!$C$5,""),Compétences!$C$5)</f>
        <v>Entrer dans l’eau en sautant avec ou sans aide à la flottaison
(frite ou perche)</v>
      </c>
      <c r="E11" s="208" t="str">
        <f>IF($A4&lt;&gt;"",IF(VLOOKUP($A4,'Saisie des compétences'!$H:$AG,8,0)&lt;&gt;0,Compétences!$D$5,""),Compétences!$D$5)</f>
        <v>Immerger totalement la tête, avec ou sans appui</v>
      </c>
      <c r="F11" s="208" t="str">
        <f>IF($A4&lt;&gt;"",IF(VLOOKUP($A4,'Saisie des compétences'!$H:$AG,9,0)&lt;&gt;0,Compétences!$E$5,""),Compétences!$E$5)</f>
        <v>Se laisser flotter sans bouger, avec  l'aide d'un appui instable</v>
      </c>
      <c r="G11" s="208" t="str">
        <f>IF($A4&lt;&gt;"",IF(VLOOKUP($A4,'Saisie des compétences'!$H:$AG,10,0)&lt;&gt;0,Compétences!$F$5,""),Compétences!$F$5)</f>
        <v>Se déplacer sur une quinzaine de mètres, sans appui au mur, avec une aide à la flottaison</v>
      </c>
      <c r="H11" s="199"/>
    </row>
    <row r="12" spans="1:9" ht="19.899999999999999" customHeight="1" x14ac:dyDescent="0.25">
      <c r="B12" s="199"/>
      <c r="C12" s="414" t="str">
        <f>IF(AND(D12="",G12=""),"","NIVEAU 3")</f>
        <v>NIVEAU 3</v>
      </c>
      <c r="D12" s="415" t="str">
        <f>IF($A4&lt;&gt;"",IF(VLOOKUP($A4,'Saisie des compétences'!$H:$AG,11,0)&lt;&gt;0,Compétences!$C$6,""),Compétences!$C$6)</f>
        <v>Actions enchainées sans reprise d'appui</v>
      </c>
      <c r="E12" s="415"/>
      <c r="F12" s="415"/>
      <c r="G12" s="415" t="str">
        <f>IF($A4&lt;&gt;"",IF(VLOOKUP($A4,'Saisie des compétences'!$H:$AG,14,0)&lt;&gt;0,Compétences!$F$6,""),Compétences!$F$6)</f>
        <v>Se déplacer sur une quinzaine de mètres, sans aide à la flottaison et sans reprise d'appui</v>
      </c>
      <c r="H12" s="199"/>
    </row>
    <row r="13" spans="1:9" ht="37.9" customHeight="1" x14ac:dyDescent="0.25">
      <c r="B13" s="199"/>
      <c r="C13" s="414"/>
      <c r="D13" s="208" t="str">
        <f>IF($A4&lt;&gt;"",IF(VLOOKUP($A4,'Saisie des compétences'!$H:$AG,11,0)&lt;&gt;0,Compétences!$C$7,""),Compétences!$C$7)</f>
        <v xml:space="preserve">Entrer dans l’eau en sautant  sans aide </v>
      </c>
      <c r="E13" s="208" t="str">
        <f>IF($A4&lt;&gt;"",IF(VLOOKUP($A4,'Saisie des compétences'!$H:$AG,11,0)&lt;&gt;0,Compétences!$D$7,""),Compétences!$D$7)</f>
        <v>Se déplacer brièvement sous l'eau pour passer sous un objet flottant</v>
      </c>
      <c r="F13" s="208" t="str">
        <f>IF($A4&lt;&gt;"",IF(VLOOKUP($A4,'Saisie des compétences'!$H:$AG,11,0)&lt;&gt;0,Compétences!$E$7,""),Compétences!$E$7)</f>
        <v>Se laisser flotter un instant, sans bouger, sans aide à la flottaison</v>
      </c>
      <c r="G13" s="415"/>
      <c r="H13" s="199"/>
    </row>
    <row r="14" spans="1:9" ht="63.6" customHeight="1" x14ac:dyDescent="0.3">
      <c r="B14" s="199"/>
      <c r="C14" s="207" t="str">
        <f>IF(AND(D14="",E14="",F14="",G14=""),"","NIVEAU 4")</f>
        <v>NIVEAU 4</v>
      </c>
      <c r="D14" s="208" t="str">
        <f>IF($A4&lt;&gt;"",IF(VLOOKUP($A4,'Saisie des compétences'!$H:$AG,15,0)&lt;&gt;0,Compétences!$C$8,""),Compétences!$C$8)</f>
        <v>Entrer dans l'eau sans aide, en roulant (tapis) ou en glissant tête la première (toboggan)</v>
      </c>
      <c r="E14" s="208" t="str">
        <f>IF($A4&lt;&gt;"",IF(VLOOKUP($A4,'Saisie des compétences'!$H:$AG,16,0)&lt;&gt;0,Compétences!$D$8,""),Compétences!$D$8)</f>
        <v>Aller chercher un objet au fond du bassin, 
avec ou sans aide, en immersion complète</v>
      </c>
      <c r="F14" s="208" t="str">
        <f>IF($A4&lt;&gt;"",IF(VLOOKUP($A4,'Saisie des compétences'!$H:$AG,17,0)&lt;&gt;0,Compétences!$E$8,""),Compétences!$E$8)</f>
        <v>Faire l'étoile de mer sur le ventre et sur le dosavec éventuellement une reprise d'appui entre les deux</v>
      </c>
      <c r="G14" s="208" t="str">
        <f>IF($A4&lt;&gt;"",IF(VLOOKUP($A4,'Saisie des compétences'!$H:$AG,18,0)&lt;&gt;0,Compétences!$F$8,""),Compétences!$F$8)</f>
        <v>Se déplacer sur 15 m allongé sur le ventre ou sur le dos, sans aide à la flottaison et sans reprise d'appui</v>
      </c>
      <c r="H14" s="199"/>
    </row>
    <row r="15" spans="1:9" ht="17.45" customHeight="1" x14ac:dyDescent="0.25">
      <c r="B15" s="199"/>
      <c r="C15" s="414" t="str">
        <f>IF(AND(D15="",G15=""),"","NIVEAU 5")</f>
        <v>NIVEAU 5</v>
      </c>
      <c r="D15" s="415" t="str">
        <f>IF($A4&lt;&gt;"",IF(VLOOKUP($A4,'Saisie des compétences'!$H:$AG,19,0)&lt;&gt;0,Compétences!$C$9,""),Compétences!$C$9)</f>
        <v>Actions enchainées sans reprise d'appui</v>
      </c>
      <c r="E15" s="415"/>
      <c r="F15" s="415"/>
      <c r="G15" s="415" t="str">
        <f>IF($A4&lt;&gt;"",IF(VLOOKUP($A4,'Saisie des compétences'!$H:$AG,22,0)&lt;&gt;0,Compétences!$F$9,""),Compétences!$F$9)</f>
        <v>Se déplacer sur 20 mètres, 10 mètres sur le ventre et 10 mètres sur le dos</v>
      </c>
      <c r="H15" s="199"/>
    </row>
    <row r="16" spans="1:9" ht="49.15" customHeight="1" x14ac:dyDescent="0.25">
      <c r="B16" s="199"/>
      <c r="C16" s="414"/>
      <c r="D16" s="208" t="str">
        <f>IF($A4&lt;&gt;"",IF(VLOOKUP($A4,'Saisie des compétences'!$H:$AG,19,0)&lt;&gt;0,Compétences!$C$10,""),Compétences!$C$10)</f>
        <v>Entrer dans l'eau en effectuant une bascule avant</v>
      </c>
      <c r="E16" s="208" t="str">
        <f>IF($A4&lt;&gt;"",IF(VLOOKUP($A4,'Saisie des compétences'!$H:$AG,19,0)&lt;&gt;0,Compétences!$D$10,""),Compétences!$D$10)</f>
        <v>Effectuer un déplacement orienté en immersion (sans lunettes)</v>
      </c>
      <c r="F16" s="208" t="str">
        <f>IF($A4&lt;&gt;"",IF(VLOOKUP($A4,'Saisie des compétences'!$H:$AG,19,0)&lt;&gt;0,Compétences!$E$10,""),Compétences!$E$10)</f>
        <v>Rester immobile sur place 5 à 10 secondes avant de regagner le bord du bassin</v>
      </c>
      <c r="G16" s="415"/>
      <c r="H16" s="199"/>
    </row>
    <row r="17" spans="1:8" ht="82.15" customHeight="1" x14ac:dyDescent="0.25">
      <c r="B17" s="199"/>
      <c r="C17" s="207" t="str">
        <f>IF(AND(D17="",E17="",F17="",G17=""),"","NIVEAU 6")</f>
        <v>NIVEAU 6</v>
      </c>
      <c r="D17" s="208" t="str">
        <f>IF($A4&lt;&gt;"",IF(VLOOKUP($A4,'Saisie des compétences'!$H:$AG,23,0)&lt;&gt;0,Compétences!$C$11,""),Compétences!$C$11)</f>
        <v>Sauter ou plonger dans le grand bain à partir d'un plot</v>
      </c>
      <c r="E17" s="208" t="str">
        <f>IF($A4&lt;&gt;"",IF(VLOOKUP($A4,'Saisie des compétences'!$H:$AG,24,0)&lt;&gt;0,Compétences!$D$11,""),Compétences!$D$11)</f>
        <v>Aller chercher un objet lesté au fond du bassin (1m60) à la suite d'un plongeon canard</v>
      </c>
      <c r="F17" s="208" t="str">
        <f>IF($A4&lt;&gt;"",IF(VLOOKUP($A4,'Saisie des compétences'!$H:$AG,25,0)&lt;&gt;0,Compétences!$E$11,""),Compétences!$E$11)</f>
        <v>Enchaîner au moins un équilibre en position horizontale (étoile de mer 5s) et un équilibre en position verticale (5s), sans reprise d'appui entre les deux.</v>
      </c>
      <c r="G17" s="208" t="str">
        <f>IF($A4&lt;&gt;"",IF(VLOOKUP($A4,'Saisie des compétences'!$H:$AG,26,0)&lt;&gt;0,Compétences!$F$11,""),Compétences!$F$11)</f>
        <v xml:space="preserve">Se déplacer 30 m : 15 mètres sur le ventre et 15 mètres  sur le dos </v>
      </c>
      <c r="H17" s="199"/>
    </row>
    <row r="18" spans="1:8" ht="17.45" customHeight="1" x14ac:dyDescent="0.25">
      <c r="B18" s="199"/>
      <c r="C18" s="414"/>
      <c r="D18" s="415"/>
      <c r="E18" s="415"/>
      <c r="F18" s="415"/>
      <c r="G18" s="415"/>
      <c r="H18" s="199"/>
    </row>
    <row r="19" spans="1:8" ht="75.599999999999994" customHeight="1" x14ac:dyDescent="0.25">
      <c r="C19" s="414"/>
      <c r="D19" s="208"/>
      <c r="E19" s="208"/>
      <c r="F19" s="208"/>
      <c r="G19" s="208"/>
    </row>
    <row r="20" spans="1:8" ht="50.25" customHeight="1" x14ac:dyDescent="0.25">
      <c r="C20" s="207"/>
      <c r="D20" s="204"/>
      <c r="E20" s="204"/>
      <c r="F20" s="204"/>
      <c r="G20" s="204"/>
    </row>
    <row r="22" spans="1:8" x14ac:dyDescent="0.25">
      <c r="C22" s="209" t="str">
        <f>"À  "</f>
        <v xml:space="preserve">À  </v>
      </c>
      <c r="D22" s="210">
        <f>Sélection!$N$31</f>
        <v>0</v>
      </c>
      <c r="F22" s="198" t="str">
        <f>CONCATENATE(Sélection!$N$22," ",Sélection!$N$24,"  ",Sélection!$N$26)</f>
        <v xml:space="preserve">   PE</v>
      </c>
    </row>
    <row r="24" spans="1:8" x14ac:dyDescent="0.25">
      <c r="C24" s="209" t="str">
        <f>"le  "</f>
        <v xml:space="preserve">le  </v>
      </c>
      <c r="D24" s="211">
        <f>Sélection!$N$29</f>
        <v>0</v>
      </c>
    </row>
    <row r="25" spans="1:8" s="196" customFormat="1" ht="21" x14ac:dyDescent="0.35">
      <c r="B25" s="197"/>
      <c r="C25" s="197"/>
      <c r="D25" s="197"/>
      <c r="E25" s="197" t="s">
        <v>1999</v>
      </c>
      <c r="F25" s="197"/>
      <c r="G25" s="197"/>
      <c r="H25" s="197"/>
    </row>
    <row r="26" spans="1:8" ht="8.4499999999999993" customHeight="1" x14ac:dyDescent="0.25">
      <c r="B26" s="199"/>
      <c r="C26" s="199"/>
      <c r="D26" s="199"/>
      <c r="E26" s="199"/>
      <c r="F26" s="199"/>
      <c r="G26" s="199"/>
      <c r="H26" s="199"/>
    </row>
    <row r="27" spans="1:8" ht="15.6" customHeight="1" x14ac:dyDescent="0.25">
      <c r="A27" s="198">
        <v>2</v>
      </c>
      <c r="B27" s="199"/>
      <c r="C27" s="200" t="s">
        <v>1951</v>
      </c>
      <c r="D27" s="201" t="str">
        <f>IFERROR(VLOOKUP(A27,Sélection!$B:$F,5,0),"")</f>
        <v/>
      </c>
      <c r="E27" s="202"/>
      <c r="F27" s="201" t="str">
        <f>Paramètres!$E$14</f>
        <v/>
      </c>
      <c r="G27" s="199"/>
      <c r="H27" s="199"/>
    </row>
    <row r="28" spans="1:8" ht="15.75" x14ac:dyDescent="0.25">
      <c r="A28" s="198" t="str">
        <f>IFERROR(VLOOKUP(A27,Sélection!$B:$F,2,0),"")</f>
        <v/>
      </c>
      <c r="B28" s="199"/>
      <c r="C28" s="200"/>
      <c r="D28" s="200"/>
      <c r="E28" s="202"/>
      <c r="F28" s="203" t="str">
        <f>Paramètres!$E$16</f>
        <v/>
      </c>
      <c r="G28" s="199"/>
      <c r="H28" s="199"/>
    </row>
    <row r="29" spans="1:8" ht="15.75" x14ac:dyDescent="0.25">
      <c r="B29" s="199"/>
      <c r="C29" s="200" t="s">
        <v>1952</v>
      </c>
      <c r="D29" s="201" t="str">
        <f>IFERROR(VLOOKUP(A27,Sélection!$B:$F,4,0),"")</f>
        <v/>
      </c>
      <c r="E29" s="202"/>
      <c r="F29" s="202"/>
      <c r="G29" s="199"/>
      <c r="H29" s="199"/>
    </row>
    <row r="30" spans="1:8" ht="15.6" customHeight="1" x14ac:dyDescent="0.25">
      <c r="B30" s="199"/>
      <c r="C30" s="202"/>
      <c r="D30" s="202"/>
      <c r="E30" s="416">
        <f>Paramètres!$H$3</f>
        <v>0</v>
      </c>
      <c r="F30" s="416"/>
      <c r="G30" s="416"/>
      <c r="H30" s="199"/>
    </row>
    <row r="31" spans="1:8" ht="15.6" customHeight="1" x14ac:dyDescent="0.25">
      <c r="B31" s="199"/>
      <c r="C31" s="202"/>
      <c r="D31" s="204"/>
      <c r="E31" s="416"/>
      <c r="F31" s="416"/>
      <c r="G31" s="416"/>
      <c r="H31" s="199"/>
    </row>
    <row r="32" spans="1:8" ht="15.75" x14ac:dyDescent="0.25">
      <c r="B32" s="199"/>
      <c r="C32" s="202"/>
      <c r="D32" s="202"/>
      <c r="E32" s="205"/>
      <c r="F32" s="205"/>
      <c r="G32" s="205"/>
      <c r="H32" s="199"/>
    </row>
    <row r="33" spans="2:8" ht="48" customHeight="1" x14ac:dyDescent="0.25">
      <c r="B33" s="199"/>
      <c r="C33" s="199"/>
      <c r="D33" s="206" t="s">
        <v>1953</v>
      </c>
      <c r="E33" s="206" t="s">
        <v>1907</v>
      </c>
      <c r="F33" s="206" t="s">
        <v>1906</v>
      </c>
      <c r="G33" s="206" t="s">
        <v>1908</v>
      </c>
      <c r="H33" s="199"/>
    </row>
    <row r="34" spans="2:8" ht="54.6" customHeight="1" x14ac:dyDescent="0.25">
      <c r="B34" s="199"/>
      <c r="C34" s="221" t="str">
        <f>IF(AND(D34="",E34="",F34="",G34=""),"","NIVEAU 1")</f>
        <v>NIVEAU 1</v>
      </c>
      <c r="D34" s="222" t="str">
        <f>IF($A28&lt;&gt;"",IF(VLOOKUP($A28,'Saisie des compétences'!$H:$AG,3,0)&lt;&gt;0,Compétences!$C$4,""),Compétences!$C$4)</f>
        <v>Entrer dans l’eau en descendant par l’échelle</v>
      </c>
      <c r="E34" s="222" t="str">
        <f>IF($A28&lt;&gt;"",IF(VLOOKUP($A28,'Saisie des compétences'!$H:$AG,4,0)&lt;&gt;0,Compétences!$D$4,""),Compétences!$D$4)</f>
        <v>Immerger partiellement la tête</v>
      </c>
      <c r="F34" s="222" t="str">
        <f>IF($A28&lt;&gt;"",IF(VLOOKUP($A28,'Saisie des compétences'!$H:$AG,5,0)&lt;&gt;0,Compétences!$E$4,""),Compétences!$E$4)</f>
        <v>Se laisser flotter, avec l'aide d'une ou deux frites ou d'un appui stable</v>
      </c>
      <c r="G34" s="222" t="str">
        <f>IF($A28&lt;&gt;"",IF(VLOOKUP($A28,'Saisie des compétences'!$H:$AG,6,0)&lt;&gt;0,Compétences!$F$4,""),Compétences!$F$4)</f>
        <v>Se déplacer sur une quinzaine de mètres dans l'eau, le long du mur, en prenant appui dessus</v>
      </c>
      <c r="H34" s="199"/>
    </row>
    <row r="35" spans="2:8" ht="46.9" customHeight="1" x14ac:dyDescent="0.25">
      <c r="B35" s="199"/>
      <c r="C35" s="221" t="str">
        <f>IF(AND(D35="",E35="",F35="",G35=""),"","NIVEAU 2")</f>
        <v>NIVEAU 2</v>
      </c>
      <c r="D35" s="222" t="str">
        <f>IF($A28&lt;&gt;"",IF(VLOOKUP($A28,'Saisie des compétences'!$H:$AG,7,0)&lt;&gt;0,Compétences!$C$5,""),Compétences!$C$5)</f>
        <v>Entrer dans l’eau en sautant avec ou sans aide à la flottaison
(frite ou perche)</v>
      </c>
      <c r="E35" s="222" t="str">
        <f>IF($A28&lt;&gt;"",IF(VLOOKUP($A28,'Saisie des compétences'!$H:$AG,8,0)&lt;&gt;0,Compétences!$D$5,""),Compétences!$D$5)</f>
        <v>Immerger totalement la tête, avec ou sans appui</v>
      </c>
      <c r="F35" s="222" t="str">
        <f>IF($A28&lt;&gt;"",IF(VLOOKUP($A28,'Saisie des compétences'!$H:$AG,9,0)&lt;&gt;0,Compétences!$E$5,""),Compétences!$E$5)</f>
        <v>Se laisser flotter sans bouger, avec  l'aide d'un appui instable</v>
      </c>
      <c r="G35" s="222" t="str">
        <f>IF($A28&lt;&gt;"",IF(VLOOKUP($A28,'Saisie des compétences'!$H:$AG,10,0)&lt;&gt;0,Compétences!$F$5,""),Compétences!$F$5)</f>
        <v>Se déplacer sur une quinzaine de mètres, sans appui au mur, avec une aide à la flottaison</v>
      </c>
      <c r="H35" s="199"/>
    </row>
    <row r="36" spans="2:8" ht="19.899999999999999" customHeight="1" x14ac:dyDescent="0.25">
      <c r="B36" s="199"/>
      <c r="C36" s="414" t="str">
        <f>IF(AND(D36="",G36=""),"","NIVEAU 3")</f>
        <v>NIVEAU 3</v>
      </c>
      <c r="D36" s="415" t="str">
        <f>IF($A28&lt;&gt;"",IF(VLOOKUP($A28,'Saisie des compétences'!$H:$AG,11,0)&lt;&gt;0,Compétences!$C$6,""),Compétences!$C$6)</f>
        <v>Actions enchainées sans reprise d'appui</v>
      </c>
      <c r="E36" s="415"/>
      <c r="F36" s="415"/>
      <c r="G36" s="415" t="str">
        <f>IF($A28&lt;&gt;"",IF(VLOOKUP($A28,'Saisie des compétences'!$H:$AG,14,0)&lt;&gt;0,Compétences!$F$6,""),Compétences!$F$6)</f>
        <v>Se déplacer sur une quinzaine de mètres, sans aide à la flottaison et sans reprise d'appui</v>
      </c>
      <c r="H36" s="199"/>
    </row>
    <row r="37" spans="2:8" ht="37.9" customHeight="1" x14ac:dyDescent="0.25">
      <c r="B37" s="199"/>
      <c r="C37" s="414"/>
      <c r="D37" s="222" t="str">
        <f>IF($A28&lt;&gt;"",IF(VLOOKUP($A28,'Saisie des compétences'!$H:$AG,11,0)&lt;&gt;0,Compétences!$C$7,""),Compétences!$C$7)</f>
        <v xml:space="preserve">Entrer dans l’eau en sautant  sans aide </v>
      </c>
      <c r="E37" s="222" t="str">
        <f>IF($A28&lt;&gt;"",IF(VLOOKUP($A28,'Saisie des compétences'!$H:$AG,11,0)&lt;&gt;0,Compétences!$D$7,""),Compétences!$D$7)</f>
        <v>Se déplacer brièvement sous l'eau pour passer sous un objet flottant</v>
      </c>
      <c r="F37" s="222" t="str">
        <f>IF($A28&lt;&gt;"",IF(VLOOKUP($A28,'Saisie des compétences'!$H:$AG,11,0)&lt;&gt;0,Compétences!$E$7,""),Compétences!$E$7)</f>
        <v>Se laisser flotter un instant, sans bouger, sans aide à la flottaison</v>
      </c>
      <c r="G37" s="415"/>
      <c r="H37" s="199"/>
    </row>
    <row r="38" spans="2:8" ht="63.6" customHeight="1" x14ac:dyDescent="0.25">
      <c r="B38" s="199"/>
      <c r="C38" s="221" t="str">
        <f>IF(AND(D38="",E38="",F38="",G38=""),"","NIVEAU 4")</f>
        <v>NIVEAU 4</v>
      </c>
      <c r="D38" s="222" t="str">
        <f>IF($A28&lt;&gt;"",IF(VLOOKUP($A28,'Saisie des compétences'!$H:$AG,15,0)&lt;&gt;0,Compétences!$C$8,""),Compétences!$C$8)</f>
        <v>Entrer dans l'eau sans aide, en roulant (tapis) ou en glissant tête la première (toboggan)</v>
      </c>
      <c r="E38" s="222" t="str">
        <f>IF($A28&lt;&gt;"",IF(VLOOKUP($A28,'Saisie des compétences'!$H:$AG,16,0)&lt;&gt;0,Compétences!$D$8,""),Compétences!$D$8)</f>
        <v>Aller chercher un objet au fond du bassin, 
avec ou sans aide, en immersion complète</v>
      </c>
      <c r="F38" s="222" t="str">
        <f>IF($A28&lt;&gt;"",IF(VLOOKUP($A28,'Saisie des compétences'!$H:$AG,17,0)&lt;&gt;0,Compétences!$E$8,""),Compétences!$E$8)</f>
        <v>Faire l'étoile de mer sur le ventre et sur le dosavec éventuellement une reprise d'appui entre les deux</v>
      </c>
      <c r="G38" s="222" t="str">
        <f>IF($A28&lt;&gt;"",IF(VLOOKUP($A28,'Saisie des compétences'!$H:$AG,18,0)&lt;&gt;0,Compétences!$F$8,""),Compétences!$F$8)</f>
        <v>Se déplacer sur 15 m allongé sur le ventre ou sur le dos, sans aide à la flottaison et sans reprise d'appui</v>
      </c>
      <c r="H38" s="199"/>
    </row>
    <row r="39" spans="2:8" ht="17.45" customHeight="1" x14ac:dyDescent="0.25">
      <c r="B39" s="199"/>
      <c r="C39" s="414" t="str">
        <f>IF(AND(D39="",G39=""),"","NIVEAU 5")</f>
        <v>NIVEAU 5</v>
      </c>
      <c r="D39" s="415" t="str">
        <f>IF($A28&lt;&gt;"",IF(VLOOKUP($A28,'Saisie des compétences'!$H:$AG,19,0)&lt;&gt;0,Compétences!$C$9,""),Compétences!$C$9)</f>
        <v>Actions enchainées sans reprise d'appui</v>
      </c>
      <c r="E39" s="415"/>
      <c r="F39" s="415"/>
      <c r="G39" s="415" t="str">
        <f>IF($A28&lt;&gt;"",IF(VLOOKUP($A28,'Saisie des compétences'!$H:$AG,22,0)&lt;&gt;0,Compétences!$F$9,""),Compétences!$F$9)</f>
        <v>Se déplacer sur 20 mètres, 10 mètres sur le ventre et 10 mètres sur le dos</v>
      </c>
      <c r="H39" s="199"/>
    </row>
    <row r="40" spans="2:8" ht="49.15" customHeight="1" x14ac:dyDescent="0.25">
      <c r="B40" s="199"/>
      <c r="C40" s="414"/>
      <c r="D40" s="222" t="str">
        <f>IF($A28&lt;&gt;"",IF(VLOOKUP($A28,'Saisie des compétences'!$H:$AG,19,0)&lt;&gt;0,Compétences!$C$10,""),Compétences!$C$10)</f>
        <v>Entrer dans l'eau en effectuant une bascule avant</v>
      </c>
      <c r="E40" s="222" t="str">
        <f>IF($A28&lt;&gt;"",IF(VLOOKUP($A28,'Saisie des compétences'!$H:$AG,19,0)&lt;&gt;0,Compétences!$D$10,""),Compétences!$D$10)</f>
        <v>Effectuer un déplacement orienté en immersion (sans lunettes)</v>
      </c>
      <c r="F40" s="222" t="str">
        <f>IF($A28&lt;&gt;"",IF(VLOOKUP($A28,'Saisie des compétences'!$H:$AG,19,0)&lt;&gt;0,Compétences!$E$10,""),Compétences!$E$10)</f>
        <v>Rester immobile sur place 5 à 10 secondes avant de regagner le bord du bassin</v>
      </c>
      <c r="G40" s="415"/>
      <c r="H40" s="199"/>
    </row>
    <row r="41" spans="2:8" ht="82.15" customHeight="1" x14ac:dyDescent="0.25">
      <c r="B41" s="199"/>
      <c r="C41" s="221" t="str">
        <f>IF(AND(D41="",E41="",F41="",G41=""),"","NIVEAU 6")</f>
        <v>NIVEAU 6</v>
      </c>
      <c r="D41" s="222" t="str">
        <f>IF($A28&lt;&gt;"",IF(VLOOKUP($A28,'Saisie des compétences'!$H:$AG,23,0)&lt;&gt;0,Compétences!$C$11,""),Compétences!$C$11)</f>
        <v>Sauter ou plonger dans le grand bain à partir d'un plot</v>
      </c>
      <c r="E41" s="222" t="str">
        <f>IF($A28&lt;&gt;"",IF(VLOOKUP($A28,'Saisie des compétences'!$H:$AG,24,0)&lt;&gt;0,Compétences!$D$11,""),Compétences!$D$11)</f>
        <v>Aller chercher un objet lesté au fond du bassin (1m60) à la suite d'un plongeon canard</v>
      </c>
      <c r="F41" s="222" t="str">
        <f>IF($A28&lt;&gt;"",IF(VLOOKUP($A28,'Saisie des compétences'!$H:$AG,25,0)&lt;&gt;0,Compétences!$E$11,""),Compétences!$E$11)</f>
        <v>Enchaîner au moins un équilibre en position horizontale (étoile de mer 5s) et un équilibre en position verticale (5s), sans reprise d'appui entre les deux.</v>
      </c>
      <c r="G41" s="222" t="str">
        <f>IF($A28&lt;&gt;"",IF(VLOOKUP($A28,'Saisie des compétences'!$H:$AG,26,0)&lt;&gt;0,Compétences!$F$11,""),Compétences!$F$11)</f>
        <v xml:space="preserve">Se déplacer 30 m : 15 mètres sur le ventre et 15 mètres  sur le dos </v>
      </c>
      <c r="H41" s="199"/>
    </row>
    <row r="42" spans="2:8" ht="17.45" customHeight="1" x14ac:dyDescent="0.25">
      <c r="B42" s="199"/>
      <c r="C42" s="414"/>
      <c r="D42" s="415"/>
      <c r="E42" s="415"/>
      <c r="F42" s="415"/>
      <c r="G42" s="415"/>
      <c r="H42" s="199"/>
    </row>
    <row r="43" spans="2:8" ht="75.599999999999994" customHeight="1" x14ac:dyDescent="0.25">
      <c r="C43" s="414"/>
      <c r="D43" s="222"/>
      <c r="E43" s="222"/>
      <c r="F43" s="222"/>
      <c r="G43" s="222"/>
    </row>
    <row r="44" spans="2:8" ht="42" customHeight="1" x14ac:dyDescent="0.25">
      <c r="C44" s="221"/>
      <c r="D44" s="204"/>
      <c r="E44" s="204"/>
      <c r="F44" s="204"/>
      <c r="G44" s="204"/>
    </row>
    <row r="46" spans="2:8" x14ac:dyDescent="0.25">
      <c r="C46" s="209" t="str">
        <f>"À  "</f>
        <v xml:space="preserve">À  </v>
      </c>
      <c r="D46" s="210">
        <f>Sélection!$N$31</f>
        <v>0</v>
      </c>
      <c r="F46" s="198" t="str">
        <f>CONCATENATE(Sélection!$N$22," ",Sélection!$N$24,"  ",Sélection!$N$26)</f>
        <v xml:space="preserve">   PE</v>
      </c>
    </row>
    <row r="48" spans="2:8" x14ac:dyDescent="0.25">
      <c r="C48" s="209" t="str">
        <f>"le  "</f>
        <v xml:space="preserve">le  </v>
      </c>
      <c r="D48" s="211">
        <f>Sélection!$N$29</f>
        <v>0</v>
      </c>
    </row>
    <row r="49" spans="1:8" s="196" customFormat="1" ht="21" x14ac:dyDescent="0.35">
      <c r="B49" s="197"/>
      <c r="C49" s="197"/>
      <c r="D49" s="197"/>
      <c r="E49" s="197" t="s">
        <v>1999</v>
      </c>
      <c r="F49" s="197"/>
      <c r="G49" s="197"/>
      <c r="H49" s="197"/>
    </row>
    <row r="50" spans="1:8" ht="8.4499999999999993" customHeight="1" x14ac:dyDescent="0.25">
      <c r="B50" s="199"/>
      <c r="C50" s="199"/>
      <c r="D50" s="199"/>
      <c r="E50" s="199"/>
      <c r="F50" s="199"/>
      <c r="G50" s="199"/>
      <c r="H50" s="199"/>
    </row>
    <row r="51" spans="1:8" ht="15.6" customHeight="1" x14ac:dyDescent="0.25">
      <c r="A51" s="198">
        <v>3</v>
      </c>
      <c r="B51" s="199"/>
      <c r="C51" s="200" t="s">
        <v>1951</v>
      </c>
      <c r="D51" s="201" t="str">
        <f>IFERROR(VLOOKUP(A51,Sélection!$B:$F,5,0),"")</f>
        <v/>
      </c>
      <c r="E51" s="202"/>
      <c r="F51" s="201" t="str">
        <f>Paramètres!$E$14</f>
        <v/>
      </c>
      <c r="G51" s="199"/>
      <c r="H51" s="199"/>
    </row>
    <row r="52" spans="1:8" ht="15.75" x14ac:dyDescent="0.25">
      <c r="A52" s="198" t="str">
        <f>IFERROR(VLOOKUP(A51,Sélection!$B:$F,2,0),"")</f>
        <v/>
      </c>
      <c r="B52" s="199"/>
      <c r="C52" s="200"/>
      <c r="D52" s="200"/>
      <c r="E52" s="202"/>
      <c r="F52" s="203" t="str">
        <f>Paramètres!$E$16</f>
        <v/>
      </c>
      <c r="G52" s="199"/>
      <c r="H52" s="199"/>
    </row>
    <row r="53" spans="1:8" ht="15.75" x14ac:dyDescent="0.25">
      <c r="B53" s="199"/>
      <c r="C53" s="200" t="s">
        <v>1952</v>
      </c>
      <c r="D53" s="201" t="str">
        <f>IFERROR(VLOOKUP(A51,Sélection!$B:$F,4,0),"")</f>
        <v/>
      </c>
      <c r="E53" s="202"/>
      <c r="F53" s="202"/>
      <c r="G53" s="199"/>
      <c r="H53" s="199"/>
    </row>
    <row r="54" spans="1:8" ht="15.6" customHeight="1" x14ac:dyDescent="0.25">
      <c r="B54" s="199"/>
      <c r="C54" s="202"/>
      <c r="D54" s="202"/>
      <c r="E54" s="416">
        <f>Paramètres!$H$3</f>
        <v>0</v>
      </c>
      <c r="F54" s="416"/>
      <c r="G54" s="416"/>
      <c r="H54" s="199"/>
    </row>
    <row r="55" spans="1:8" ht="15.6" customHeight="1" x14ac:dyDescent="0.25">
      <c r="B55" s="199"/>
      <c r="C55" s="202"/>
      <c r="D55" s="204"/>
      <c r="E55" s="416"/>
      <c r="F55" s="416"/>
      <c r="G55" s="416"/>
      <c r="H55" s="199"/>
    </row>
    <row r="56" spans="1:8" ht="15.75" x14ac:dyDescent="0.25">
      <c r="B56" s="199"/>
      <c r="C56" s="202"/>
      <c r="D56" s="202"/>
      <c r="E56" s="205"/>
      <c r="F56" s="205"/>
      <c r="G56" s="205"/>
      <c r="H56" s="199"/>
    </row>
    <row r="57" spans="1:8" ht="48" customHeight="1" x14ac:dyDescent="0.25">
      <c r="B57" s="199"/>
      <c r="C57" s="199"/>
      <c r="D57" s="206" t="s">
        <v>1953</v>
      </c>
      <c r="E57" s="206" t="s">
        <v>1907</v>
      </c>
      <c r="F57" s="206" t="s">
        <v>1906</v>
      </c>
      <c r="G57" s="206" t="s">
        <v>1908</v>
      </c>
      <c r="H57" s="199"/>
    </row>
    <row r="58" spans="1:8" ht="54.6" customHeight="1" x14ac:dyDescent="0.25">
      <c r="B58" s="199"/>
      <c r="C58" s="207" t="str">
        <f>IF(AND(D58="",E58="",F58="",G58=""),"","NIVEAU 1")</f>
        <v>NIVEAU 1</v>
      </c>
      <c r="D58" s="208" t="str">
        <f>IF($A52&lt;&gt;"",IF(VLOOKUP($A52,'Saisie des compétences'!$H:$AG,3,0)&lt;&gt;0,Compétences!$C$4,""),Compétences!$C$4)</f>
        <v>Entrer dans l’eau en descendant par l’échelle</v>
      </c>
      <c r="E58" s="208" t="str">
        <f>IF($A52&lt;&gt;"",IF(VLOOKUP($A52,'Saisie des compétences'!$H:$AG,4,0)&lt;&gt;0,Compétences!$D$4,""),Compétences!$D$4)</f>
        <v>Immerger partiellement la tête</v>
      </c>
      <c r="F58" s="208" t="str">
        <f>IF($A52&lt;&gt;"",IF(VLOOKUP($A52,'Saisie des compétences'!$H:$AG,5,0)&lt;&gt;0,Compétences!$E$4,""),Compétences!$E$4)</f>
        <v>Se laisser flotter, avec l'aide d'une ou deux frites ou d'un appui stable</v>
      </c>
      <c r="G58" s="208" t="str">
        <f>IF($A52&lt;&gt;"",IF(VLOOKUP($A52,'Saisie des compétences'!$H:$AG,6,0)&lt;&gt;0,Compétences!$F$4,""),Compétences!$F$4)</f>
        <v>Se déplacer sur une quinzaine de mètres dans l'eau, le long du mur, en prenant appui dessus</v>
      </c>
      <c r="H58" s="199"/>
    </row>
    <row r="59" spans="1:8" ht="46.9" customHeight="1" x14ac:dyDescent="0.25">
      <c r="B59" s="199"/>
      <c r="C59" s="207" t="str">
        <f>IF(AND(D59="",E59="",F59="",G59=""),"","NIVEAU 2")</f>
        <v>NIVEAU 2</v>
      </c>
      <c r="D59" s="208" t="str">
        <f>IF($A52&lt;&gt;"",IF(VLOOKUP($A52,'Saisie des compétences'!$H:$AG,7,0)&lt;&gt;0,Compétences!$C$5,""),Compétences!$C$5)</f>
        <v>Entrer dans l’eau en sautant avec ou sans aide à la flottaison
(frite ou perche)</v>
      </c>
      <c r="E59" s="208" t="str">
        <f>IF($A52&lt;&gt;"",IF(VLOOKUP($A52,'Saisie des compétences'!$H:$AG,8,0)&lt;&gt;0,Compétences!$D$5,""),Compétences!$D$5)</f>
        <v>Immerger totalement la tête, avec ou sans appui</v>
      </c>
      <c r="F59" s="208" t="str">
        <f>IF($A52&lt;&gt;"",IF(VLOOKUP($A52,'Saisie des compétences'!$H:$AG,9,0)&lt;&gt;0,Compétences!$E$5,""),Compétences!$E$5)</f>
        <v>Se laisser flotter sans bouger, avec  l'aide d'un appui instable</v>
      </c>
      <c r="G59" s="208" t="str">
        <f>IF($A52&lt;&gt;"",IF(VLOOKUP($A52,'Saisie des compétences'!$H:$AG,10,0)&lt;&gt;0,Compétences!$F$5,""),Compétences!$F$5)</f>
        <v>Se déplacer sur une quinzaine de mètres, sans appui au mur, avec une aide à la flottaison</v>
      </c>
      <c r="H59" s="199"/>
    </row>
    <row r="60" spans="1:8" ht="19.899999999999999" customHeight="1" x14ac:dyDescent="0.25">
      <c r="B60" s="199"/>
      <c r="C60" s="414" t="str">
        <f>IF(AND(D60="",G60=""),"","NIVEAU 3")</f>
        <v>NIVEAU 3</v>
      </c>
      <c r="D60" s="415" t="str">
        <f>IF($A52&lt;&gt;"",IF(VLOOKUP($A52,'Saisie des compétences'!$H:$AG,11,0)&lt;&gt;0,Compétences!$C$6,""),Compétences!$C$6)</f>
        <v>Actions enchainées sans reprise d'appui</v>
      </c>
      <c r="E60" s="415"/>
      <c r="F60" s="415"/>
      <c r="G60" s="415" t="str">
        <f>IF($A52&lt;&gt;"",IF(VLOOKUP($A52,'Saisie des compétences'!$H:$AG,14,0)&lt;&gt;0,Compétences!$F$6,""),Compétences!$F$6)</f>
        <v>Se déplacer sur une quinzaine de mètres, sans aide à la flottaison et sans reprise d'appui</v>
      </c>
      <c r="H60" s="199"/>
    </row>
    <row r="61" spans="1:8" ht="37.9" customHeight="1" x14ac:dyDescent="0.25">
      <c r="B61" s="199"/>
      <c r="C61" s="414"/>
      <c r="D61" s="208" t="str">
        <f>IF($A52&lt;&gt;"",IF(VLOOKUP($A52,'Saisie des compétences'!$H:$AG,11,0)&lt;&gt;0,Compétences!$C$7,""),Compétences!$C$7)</f>
        <v xml:space="preserve">Entrer dans l’eau en sautant  sans aide </v>
      </c>
      <c r="E61" s="208" t="str">
        <f>IF($A52&lt;&gt;"",IF(VLOOKUP($A52,'Saisie des compétences'!$H:$AG,11,0)&lt;&gt;0,Compétences!$D$7,""),Compétences!$D$7)</f>
        <v>Se déplacer brièvement sous l'eau pour passer sous un objet flottant</v>
      </c>
      <c r="F61" s="208" t="str">
        <f>IF($A52&lt;&gt;"",IF(VLOOKUP($A52,'Saisie des compétences'!$H:$AG,11,0)&lt;&gt;0,Compétences!$E$7,""),Compétences!$E$7)</f>
        <v>Se laisser flotter un instant, sans bouger, sans aide à la flottaison</v>
      </c>
      <c r="G61" s="415"/>
      <c r="H61" s="199"/>
    </row>
    <row r="62" spans="1:8" ht="63.6" customHeight="1" x14ac:dyDescent="0.25">
      <c r="B62" s="199"/>
      <c r="C62" s="207" t="str">
        <f>IF(AND(D62="",E62="",F62="",G62=""),"","NIVEAU 4")</f>
        <v>NIVEAU 4</v>
      </c>
      <c r="D62" s="208" t="str">
        <f>IF($A52&lt;&gt;"",IF(VLOOKUP($A52,'Saisie des compétences'!$H:$AG,15,0)&lt;&gt;0,Compétences!$C$8,""),Compétences!$C$8)</f>
        <v>Entrer dans l'eau sans aide, en roulant (tapis) ou en glissant tête la première (toboggan)</v>
      </c>
      <c r="E62" s="208" t="str">
        <f>IF($A52&lt;&gt;"",IF(VLOOKUP($A52,'Saisie des compétences'!$H:$AG,16,0)&lt;&gt;0,Compétences!$D$8,""),Compétences!$D$8)</f>
        <v>Aller chercher un objet au fond du bassin, 
avec ou sans aide, en immersion complète</v>
      </c>
      <c r="F62" s="208" t="str">
        <f>IF($A52&lt;&gt;"",IF(VLOOKUP($A52,'Saisie des compétences'!$H:$AG,17,0)&lt;&gt;0,Compétences!$E$8,""),Compétences!$E$8)</f>
        <v>Faire l'étoile de mer sur le ventre et sur le dosavec éventuellement une reprise d'appui entre les deux</v>
      </c>
      <c r="G62" s="208" t="str">
        <f>IF($A52&lt;&gt;"",IF(VLOOKUP($A52,'Saisie des compétences'!$H:$AG,18,0)&lt;&gt;0,Compétences!$F$8,""),Compétences!$F$8)</f>
        <v>Se déplacer sur 15 m allongé sur le ventre ou sur le dos, sans aide à la flottaison et sans reprise d'appui</v>
      </c>
      <c r="H62" s="199"/>
    </row>
    <row r="63" spans="1:8" ht="17.45" customHeight="1" x14ac:dyDescent="0.25">
      <c r="B63" s="199"/>
      <c r="C63" s="414" t="str">
        <f>IF(AND(D63="",G63=""),"","NIVEAU 5")</f>
        <v>NIVEAU 5</v>
      </c>
      <c r="D63" s="415" t="str">
        <f>IF($A52&lt;&gt;"",IF(VLOOKUP($A52,'Saisie des compétences'!$H:$AG,19,0)&lt;&gt;0,Compétences!$C$9,""),Compétences!$C$9)</f>
        <v>Actions enchainées sans reprise d'appui</v>
      </c>
      <c r="E63" s="415"/>
      <c r="F63" s="415"/>
      <c r="G63" s="415" t="str">
        <f>IF($A52&lt;&gt;"",IF(VLOOKUP($A52,'Saisie des compétences'!$H:$AG,22,0)&lt;&gt;0,Compétences!$F$9,""),Compétences!$F$9)</f>
        <v>Se déplacer sur 20 mètres, 10 mètres sur le ventre et 10 mètres sur le dos</v>
      </c>
      <c r="H63" s="199"/>
    </row>
    <row r="64" spans="1:8" ht="49.15" customHeight="1" x14ac:dyDescent="0.25">
      <c r="B64" s="199"/>
      <c r="C64" s="414"/>
      <c r="D64" s="208" t="str">
        <f>IF($A52&lt;&gt;"",IF(VLOOKUP($A52,'Saisie des compétences'!$H:$AG,19,0)&lt;&gt;0,Compétences!$C$10,""),Compétences!$C$10)</f>
        <v>Entrer dans l'eau en effectuant une bascule avant</v>
      </c>
      <c r="E64" s="208" t="str">
        <f>IF($A52&lt;&gt;"",IF(VLOOKUP($A52,'Saisie des compétences'!$H:$AG,19,0)&lt;&gt;0,Compétences!$D$10,""),Compétences!$D$10)</f>
        <v>Effectuer un déplacement orienté en immersion (sans lunettes)</v>
      </c>
      <c r="F64" s="208" t="str">
        <f>IF($A52&lt;&gt;"",IF(VLOOKUP($A52,'Saisie des compétences'!$H:$AG,19,0)&lt;&gt;0,Compétences!$E$10,""),Compétences!$E$10)</f>
        <v>Rester immobile sur place 5 à 10 secondes avant de regagner le bord du bassin</v>
      </c>
      <c r="G64" s="415"/>
      <c r="H64" s="199"/>
    </row>
    <row r="65" spans="1:8" ht="82.15" customHeight="1" x14ac:dyDescent="0.25">
      <c r="B65" s="199"/>
      <c r="C65" s="207" t="str">
        <f>IF(AND(D65="",E65="",F65="",G65=""),"","NIVEAU 6")</f>
        <v>NIVEAU 6</v>
      </c>
      <c r="D65" s="208" t="str">
        <f>IF($A52&lt;&gt;"",IF(VLOOKUP($A52,'Saisie des compétences'!$H:$AG,23,0)&lt;&gt;0,Compétences!$C$11,""),Compétences!$C$11)</f>
        <v>Sauter ou plonger dans le grand bain à partir d'un plot</v>
      </c>
      <c r="E65" s="208" t="str">
        <f>IF($A52&lt;&gt;"",IF(VLOOKUP($A52,'Saisie des compétences'!$H:$AG,24,0)&lt;&gt;0,Compétences!$D$11,""),Compétences!$D$11)</f>
        <v>Aller chercher un objet lesté au fond du bassin (1m60) à la suite d'un plongeon canard</v>
      </c>
      <c r="F65" s="208" t="str">
        <f>IF($A52&lt;&gt;"",IF(VLOOKUP($A52,'Saisie des compétences'!$H:$AG,25,0)&lt;&gt;0,Compétences!$E$11,""),Compétences!$E$11)</f>
        <v>Enchaîner au moins un équilibre en position horizontale (étoile de mer 5s) et un équilibre en position verticale (5s), sans reprise d'appui entre les deux.</v>
      </c>
      <c r="G65" s="208" t="str">
        <f>IF($A52&lt;&gt;"",IF(VLOOKUP($A52,'Saisie des compétences'!$H:$AG,26,0)&lt;&gt;0,Compétences!$F$11,""),Compétences!$F$11)</f>
        <v xml:space="preserve">Se déplacer 30 m : 15 mètres sur le ventre et 15 mètres  sur le dos </v>
      </c>
      <c r="H65" s="199"/>
    </row>
    <row r="66" spans="1:8" ht="17.45" customHeight="1" x14ac:dyDescent="0.25">
      <c r="B66" s="199"/>
      <c r="C66" s="414"/>
      <c r="D66" s="415"/>
      <c r="E66" s="415"/>
      <c r="F66" s="415"/>
      <c r="G66" s="415"/>
      <c r="H66" s="199"/>
    </row>
    <row r="67" spans="1:8" ht="75.599999999999994" customHeight="1" x14ac:dyDescent="0.25">
      <c r="C67" s="414"/>
      <c r="D67" s="208"/>
      <c r="E67" s="208"/>
      <c r="F67" s="208"/>
      <c r="G67" s="208"/>
    </row>
    <row r="68" spans="1:8" ht="42" customHeight="1" x14ac:dyDescent="0.25">
      <c r="C68" s="207"/>
      <c r="D68" s="204"/>
      <c r="E68" s="204"/>
      <c r="F68" s="204"/>
      <c r="G68" s="204"/>
    </row>
    <row r="70" spans="1:8" x14ac:dyDescent="0.25">
      <c r="C70" s="209" t="str">
        <f>"À  "</f>
        <v xml:space="preserve">À  </v>
      </c>
      <c r="D70" s="210">
        <f>Sélection!$N$31</f>
        <v>0</v>
      </c>
      <c r="F70" s="198" t="str">
        <f>CONCATENATE(Sélection!$N$22," ",Sélection!$N$24,"  ",Sélection!$N$26)</f>
        <v xml:space="preserve">   PE</v>
      </c>
    </row>
    <row r="72" spans="1:8" x14ac:dyDescent="0.25">
      <c r="C72" s="209" t="str">
        <f>"le  "</f>
        <v xml:space="preserve">le  </v>
      </c>
      <c r="D72" s="211">
        <f>Sélection!$N$29</f>
        <v>0</v>
      </c>
    </row>
    <row r="73" spans="1:8" s="196" customFormat="1" ht="21" x14ac:dyDescent="0.35">
      <c r="B73" s="197"/>
      <c r="C73" s="197"/>
      <c r="D73" s="197"/>
      <c r="E73" s="197" t="s">
        <v>1999</v>
      </c>
      <c r="F73" s="197"/>
      <c r="G73" s="197"/>
      <c r="H73" s="197"/>
    </row>
    <row r="74" spans="1:8" ht="8.4499999999999993" customHeight="1" x14ac:dyDescent="0.25">
      <c r="B74" s="199"/>
      <c r="C74" s="199"/>
      <c r="D74" s="199"/>
      <c r="E74" s="199"/>
      <c r="F74" s="199"/>
      <c r="G74" s="199"/>
      <c r="H74" s="199"/>
    </row>
    <row r="75" spans="1:8" ht="15.6" customHeight="1" x14ac:dyDescent="0.25">
      <c r="A75" s="198">
        <v>4</v>
      </c>
      <c r="B75" s="199"/>
      <c r="C75" s="200" t="s">
        <v>1951</v>
      </c>
      <c r="D75" s="201" t="str">
        <f>IFERROR(VLOOKUP(A75,Sélection!$B:$F,5,0),"")</f>
        <v/>
      </c>
      <c r="E75" s="202"/>
      <c r="F75" s="201" t="str">
        <f>Paramètres!$E$14</f>
        <v/>
      </c>
      <c r="G75" s="199"/>
      <c r="H75" s="199"/>
    </row>
    <row r="76" spans="1:8" ht="15.75" x14ac:dyDescent="0.25">
      <c r="A76" s="198" t="str">
        <f>IFERROR(VLOOKUP(A75,Sélection!$B:$F,2,0),"")</f>
        <v/>
      </c>
      <c r="B76" s="199"/>
      <c r="C76" s="200"/>
      <c r="D76" s="200"/>
      <c r="E76" s="202"/>
      <c r="F76" s="203" t="str">
        <f>Paramètres!$E$16</f>
        <v/>
      </c>
      <c r="G76" s="199"/>
      <c r="H76" s="199"/>
    </row>
    <row r="77" spans="1:8" ht="15.75" x14ac:dyDescent="0.25">
      <c r="B77" s="199"/>
      <c r="C77" s="200" t="s">
        <v>1952</v>
      </c>
      <c r="D77" s="201" t="str">
        <f>IFERROR(VLOOKUP(A75,Sélection!$B:$F,4,0),"")</f>
        <v/>
      </c>
      <c r="E77" s="202"/>
      <c r="F77" s="202"/>
      <c r="G77" s="199"/>
      <c r="H77" s="199"/>
    </row>
    <row r="78" spans="1:8" ht="15.6" customHeight="1" x14ac:dyDescent="0.25">
      <c r="B78" s="199"/>
      <c r="C78" s="202"/>
      <c r="D78" s="202"/>
      <c r="E78" s="416">
        <f>Paramètres!$H$3</f>
        <v>0</v>
      </c>
      <c r="F78" s="416"/>
      <c r="G78" s="416"/>
      <c r="H78" s="199"/>
    </row>
    <row r="79" spans="1:8" ht="15.6" customHeight="1" x14ac:dyDescent="0.25">
      <c r="B79" s="199"/>
      <c r="C79" s="202"/>
      <c r="D79" s="204"/>
      <c r="E79" s="416"/>
      <c r="F79" s="416"/>
      <c r="G79" s="416"/>
      <c r="H79" s="199"/>
    </row>
    <row r="80" spans="1:8" ht="15.75" x14ac:dyDescent="0.25">
      <c r="B80" s="199"/>
      <c r="C80" s="202"/>
      <c r="D80" s="202"/>
      <c r="E80" s="205"/>
      <c r="F80" s="205"/>
      <c r="G80" s="205"/>
      <c r="H80" s="199"/>
    </row>
    <row r="81" spans="2:8" ht="48" customHeight="1" x14ac:dyDescent="0.25">
      <c r="B81" s="199"/>
      <c r="C81" s="199"/>
      <c r="D81" s="206" t="s">
        <v>1953</v>
      </c>
      <c r="E81" s="206" t="s">
        <v>1907</v>
      </c>
      <c r="F81" s="206" t="s">
        <v>1906</v>
      </c>
      <c r="G81" s="206" t="s">
        <v>1908</v>
      </c>
      <c r="H81" s="199"/>
    </row>
    <row r="82" spans="2:8" ht="54.6" customHeight="1" x14ac:dyDescent="0.25">
      <c r="B82" s="199"/>
      <c r="C82" s="207" t="str">
        <f>IF(AND(D82="",E82="",F82="",G82=""),"","NIVEAU 1")</f>
        <v>NIVEAU 1</v>
      </c>
      <c r="D82" s="208" t="str">
        <f>IF($A76&lt;&gt;"",IF(VLOOKUP($A76,'Saisie des compétences'!$H:$AG,3,0)&lt;&gt;0,Compétences!$C$4,""),Compétences!$C$4)</f>
        <v>Entrer dans l’eau en descendant par l’échelle</v>
      </c>
      <c r="E82" s="208" t="str">
        <f>IF($A76&lt;&gt;"",IF(VLOOKUP($A76,'Saisie des compétences'!$H:$AG,4,0)&lt;&gt;0,Compétences!$D$4,""),Compétences!$D$4)</f>
        <v>Immerger partiellement la tête</v>
      </c>
      <c r="F82" s="208" t="str">
        <f>IF($A76&lt;&gt;"",IF(VLOOKUP($A76,'Saisie des compétences'!$H:$AG,5,0)&lt;&gt;0,Compétences!$E$4,""),Compétences!$E$4)</f>
        <v>Se laisser flotter, avec l'aide d'une ou deux frites ou d'un appui stable</v>
      </c>
      <c r="G82" s="208" t="str">
        <f>IF($A76&lt;&gt;"",IF(VLOOKUP($A76,'Saisie des compétences'!$H:$AG,6,0)&lt;&gt;0,Compétences!$F$4,""),Compétences!$F$4)</f>
        <v>Se déplacer sur une quinzaine de mètres dans l'eau, le long du mur, en prenant appui dessus</v>
      </c>
      <c r="H82" s="199"/>
    </row>
    <row r="83" spans="2:8" ht="46.9" customHeight="1" x14ac:dyDescent="0.25">
      <c r="B83" s="199"/>
      <c r="C83" s="207" t="str">
        <f>IF(AND(D83="",E83="",F83="",G83=""),"","NIVEAU 2")</f>
        <v>NIVEAU 2</v>
      </c>
      <c r="D83" s="208" t="str">
        <f>IF($A76&lt;&gt;"",IF(VLOOKUP($A76,'Saisie des compétences'!$H:$AG,7,0)&lt;&gt;0,Compétences!$C$5,""),Compétences!$C$5)</f>
        <v>Entrer dans l’eau en sautant avec ou sans aide à la flottaison
(frite ou perche)</v>
      </c>
      <c r="E83" s="208" t="str">
        <f>IF($A76&lt;&gt;"",IF(VLOOKUP($A76,'Saisie des compétences'!$H:$AG,8,0)&lt;&gt;0,Compétences!$D$5,""),Compétences!$D$5)</f>
        <v>Immerger totalement la tête, avec ou sans appui</v>
      </c>
      <c r="F83" s="208" t="str">
        <f>IF($A76&lt;&gt;"",IF(VLOOKUP($A76,'Saisie des compétences'!$H:$AG,9,0)&lt;&gt;0,Compétences!$E$5,""),Compétences!$E$5)</f>
        <v>Se laisser flotter sans bouger, avec  l'aide d'un appui instable</v>
      </c>
      <c r="G83" s="208" t="str">
        <f>IF($A76&lt;&gt;"",IF(VLOOKUP($A76,'Saisie des compétences'!$H:$AG,10,0)&lt;&gt;0,Compétences!$F$5,""),Compétences!$F$5)</f>
        <v>Se déplacer sur une quinzaine de mètres, sans appui au mur, avec une aide à la flottaison</v>
      </c>
      <c r="H83" s="199"/>
    </row>
    <row r="84" spans="2:8" ht="19.899999999999999" customHeight="1" x14ac:dyDescent="0.25">
      <c r="B84" s="199"/>
      <c r="C84" s="414" t="str">
        <f>IF(AND(D84="",G84=""),"","NIVEAU 3")</f>
        <v>NIVEAU 3</v>
      </c>
      <c r="D84" s="415" t="str">
        <f>IF($A76&lt;&gt;"",IF(VLOOKUP($A76,'Saisie des compétences'!$H:$AG,11,0)&lt;&gt;0,Compétences!$C$6,""),Compétences!$C$6)</f>
        <v>Actions enchainées sans reprise d'appui</v>
      </c>
      <c r="E84" s="415"/>
      <c r="F84" s="415"/>
      <c r="G84" s="415" t="str">
        <f>IF($A76&lt;&gt;"",IF(VLOOKUP($A76,'Saisie des compétences'!$H:$AG,14,0)&lt;&gt;0,Compétences!$F$6,""),Compétences!$F$6)</f>
        <v>Se déplacer sur une quinzaine de mètres, sans aide à la flottaison et sans reprise d'appui</v>
      </c>
      <c r="H84" s="199"/>
    </row>
    <row r="85" spans="2:8" ht="37.9" customHeight="1" x14ac:dyDescent="0.25">
      <c r="B85" s="199"/>
      <c r="C85" s="414"/>
      <c r="D85" s="208" t="str">
        <f>IF($A76&lt;&gt;"",IF(VLOOKUP($A76,'Saisie des compétences'!$H:$AG,11,0)&lt;&gt;0,Compétences!$C$7,""),Compétences!$C$7)</f>
        <v xml:space="preserve">Entrer dans l’eau en sautant  sans aide </v>
      </c>
      <c r="E85" s="208" t="str">
        <f>IF($A76&lt;&gt;"",IF(VLOOKUP($A76,'Saisie des compétences'!$H:$AG,11,0)&lt;&gt;0,Compétences!$D$7,""),Compétences!$D$7)</f>
        <v>Se déplacer brièvement sous l'eau pour passer sous un objet flottant</v>
      </c>
      <c r="F85" s="208" t="str">
        <f>IF($A76&lt;&gt;"",IF(VLOOKUP($A76,'Saisie des compétences'!$H:$AG,11,0)&lt;&gt;0,Compétences!$E$7,""),Compétences!$E$7)</f>
        <v>Se laisser flotter un instant, sans bouger, sans aide à la flottaison</v>
      </c>
      <c r="G85" s="415"/>
      <c r="H85" s="199"/>
    </row>
    <row r="86" spans="2:8" ht="63.6" customHeight="1" x14ac:dyDescent="0.25">
      <c r="B86" s="199"/>
      <c r="C86" s="207" t="str">
        <f>IF(AND(D86="",E86="",F86="",G86=""),"","NIVEAU 4")</f>
        <v>NIVEAU 4</v>
      </c>
      <c r="D86" s="208" t="str">
        <f>IF($A76&lt;&gt;"",IF(VLOOKUP($A76,'Saisie des compétences'!$H:$AG,15,0)&lt;&gt;0,Compétences!$C$8,""),Compétences!$C$8)</f>
        <v>Entrer dans l'eau sans aide, en roulant (tapis) ou en glissant tête la première (toboggan)</v>
      </c>
      <c r="E86" s="208" t="str">
        <f>IF($A76&lt;&gt;"",IF(VLOOKUP($A76,'Saisie des compétences'!$H:$AG,16,0)&lt;&gt;0,Compétences!$D$8,""),Compétences!$D$8)</f>
        <v>Aller chercher un objet au fond du bassin, 
avec ou sans aide, en immersion complète</v>
      </c>
      <c r="F86" s="208" t="str">
        <f>IF($A76&lt;&gt;"",IF(VLOOKUP($A76,'Saisie des compétences'!$H:$AG,17,0)&lt;&gt;0,Compétences!$E$8,""),Compétences!$E$8)</f>
        <v>Faire l'étoile de mer sur le ventre et sur le dosavec éventuellement une reprise d'appui entre les deux</v>
      </c>
      <c r="G86" s="208" t="str">
        <f>IF($A76&lt;&gt;"",IF(VLOOKUP($A76,'Saisie des compétences'!$H:$AG,18,0)&lt;&gt;0,Compétences!$F$8,""),Compétences!$F$8)</f>
        <v>Se déplacer sur 15 m allongé sur le ventre ou sur le dos, sans aide à la flottaison et sans reprise d'appui</v>
      </c>
      <c r="H86" s="199"/>
    </row>
    <row r="87" spans="2:8" ht="17.45" customHeight="1" x14ac:dyDescent="0.25">
      <c r="B87" s="199"/>
      <c r="C87" s="414" t="str">
        <f>IF(AND(D87="",G87=""),"","NIVEAU 5")</f>
        <v>NIVEAU 5</v>
      </c>
      <c r="D87" s="415" t="str">
        <f>IF($A76&lt;&gt;"",IF(VLOOKUP($A76,'Saisie des compétences'!$H:$AG,19,0)&lt;&gt;0,Compétences!$C$9,""),Compétences!$C$9)</f>
        <v>Actions enchainées sans reprise d'appui</v>
      </c>
      <c r="E87" s="415"/>
      <c r="F87" s="415"/>
      <c r="G87" s="415" t="str">
        <f>IF($A76&lt;&gt;"",IF(VLOOKUP($A76,'Saisie des compétences'!$H:$AG,22,0)&lt;&gt;0,Compétences!$F$9,""),Compétences!$F$9)</f>
        <v>Se déplacer sur 20 mètres, 10 mètres sur le ventre et 10 mètres sur le dos</v>
      </c>
      <c r="H87" s="199"/>
    </row>
    <row r="88" spans="2:8" ht="49.15" customHeight="1" x14ac:dyDescent="0.25">
      <c r="B88" s="199"/>
      <c r="C88" s="414"/>
      <c r="D88" s="208" t="str">
        <f>IF($A76&lt;&gt;"",IF(VLOOKUP($A76,'Saisie des compétences'!$H:$AG,19,0)&lt;&gt;0,Compétences!$C$10,""),Compétences!$C$10)</f>
        <v>Entrer dans l'eau en effectuant une bascule avant</v>
      </c>
      <c r="E88" s="208" t="str">
        <f>IF($A76&lt;&gt;"",IF(VLOOKUP($A76,'Saisie des compétences'!$H:$AG,19,0)&lt;&gt;0,Compétences!$D$10,""),Compétences!$D$10)</f>
        <v>Effectuer un déplacement orienté en immersion (sans lunettes)</v>
      </c>
      <c r="F88" s="208" t="str">
        <f>IF($A76&lt;&gt;"",IF(VLOOKUP($A76,'Saisie des compétences'!$H:$AG,19,0)&lt;&gt;0,Compétences!$E$10,""),Compétences!$E$10)</f>
        <v>Rester immobile sur place 5 à 10 secondes avant de regagner le bord du bassin</v>
      </c>
      <c r="G88" s="415"/>
      <c r="H88" s="199"/>
    </row>
    <row r="89" spans="2:8" ht="82.15" customHeight="1" x14ac:dyDescent="0.25">
      <c r="B89" s="199"/>
      <c r="C89" s="207" t="str">
        <f>IF(AND(D89="",E89="",F89="",G89=""),"","NIVEAU 6")</f>
        <v>NIVEAU 6</v>
      </c>
      <c r="D89" s="208" t="str">
        <f>IF($A76&lt;&gt;"",IF(VLOOKUP($A76,'Saisie des compétences'!$H:$AG,23,0)&lt;&gt;0,Compétences!$C$11,""),Compétences!$C$11)</f>
        <v>Sauter ou plonger dans le grand bain à partir d'un plot</v>
      </c>
      <c r="E89" s="208" t="str">
        <f>IF($A76&lt;&gt;"",IF(VLOOKUP($A76,'Saisie des compétences'!$H:$AG,24,0)&lt;&gt;0,Compétences!$D$11,""),Compétences!$D$11)</f>
        <v>Aller chercher un objet lesté au fond du bassin (1m60) à la suite d'un plongeon canard</v>
      </c>
      <c r="F89" s="208" t="str">
        <f>IF($A76&lt;&gt;"",IF(VLOOKUP($A76,'Saisie des compétences'!$H:$AG,25,0)&lt;&gt;0,Compétences!$E$11,""),Compétences!$E$11)</f>
        <v>Enchaîner au moins un équilibre en position horizontale (étoile de mer 5s) et un équilibre en position verticale (5s), sans reprise d'appui entre les deux.</v>
      </c>
      <c r="G89" s="208" t="str">
        <f>IF($A76&lt;&gt;"",IF(VLOOKUP($A76,'Saisie des compétences'!$H:$AG,26,0)&lt;&gt;0,Compétences!$F$11,""),Compétences!$F$11)</f>
        <v xml:space="preserve">Se déplacer 30 m : 15 mètres sur le ventre et 15 mètres  sur le dos </v>
      </c>
      <c r="H89" s="199"/>
    </row>
    <row r="90" spans="2:8" ht="17.45" customHeight="1" x14ac:dyDescent="0.25">
      <c r="B90" s="199"/>
      <c r="C90" s="414"/>
      <c r="D90" s="415"/>
      <c r="E90" s="415"/>
      <c r="F90" s="415"/>
      <c r="G90" s="415"/>
      <c r="H90" s="199"/>
    </row>
    <row r="91" spans="2:8" ht="75.599999999999994" customHeight="1" x14ac:dyDescent="0.25">
      <c r="C91" s="414"/>
      <c r="D91" s="208"/>
      <c r="E91" s="208"/>
      <c r="F91" s="208"/>
      <c r="G91" s="208"/>
    </row>
    <row r="92" spans="2:8" ht="42" customHeight="1" x14ac:dyDescent="0.25">
      <c r="C92" s="207"/>
      <c r="D92" s="204"/>
      <c r="E92" s="204"/>
      <c r="F92" s="204"/>
      <c r="G92" s="204"/>
    </row>
    <row r="94" spans="2:8" x14ac:dyDescent="0.25">
      <c r="C94" s="209" t="str">
        <f>"À  "</f>
        <v xml:space="preserve">À  </v>
      </c>
      <c r="D94" s="210">
        <f>Sélection!$N$31</f>
        <v>0</v>
      </c>
      <c r="F94" s="198" t="str">
        <f>CONCATENATE(Sélection!$N$22," ",Sélection!$N$24,"  ",Sélection!$N$26)</f>
        <v xml:space="preserve">   PE</v>
      </c>
    </row>
    <row r="96" spans="2:8" x14ac:dyDescent="0.25">
      <c r="C96" s="209" t="str">
        <f>"le  "</f>
        <v xml:space="preserve">le  </v>
      </c>
      <c r="D96" s="211">
        <f>Sélection!$N$29</f>
        <v>0</v>
      </c>
    </row>
    <row r="97" spans="1:8" s="196" customFormat="1" ht="21" x14ac:dyDescent="0.35">
      <c r="B97" s="197"/>
      <c r="C97" s="197"/>
      <c r="D97" s="197"/>
      <c r="E97" s="197" t="s">
        <v>1999</v>
      </c>
      <c r="F97" s="197"/>
      <c r="G97" s="197"/>
      <c r="H97" s="197"/>
    </row>
    <row r="98" spans="1:8" ht="8.4499999999999993" customHeight="1" x14ac:dyDescent="0.25">
      <c r="B98" s="199"/>
      <c r="C98" s="199"/>
      <c r="D98" s="199"/>
      <c r="E98" s="199"/>
      <c r="F98" s="199"/>
      <c r="G98" s="199"/>
      <c r="H98" s="199"/>
    </row>
    <row r="99" spans="1:8" ht="15.6" customHeight="1" x14ac:dyDescent="0.25">
      <c r="A99" s="198">
        <v>5</v>
      </c>
      <c r="B99" s="199"/>
      <c r="C99" s="200" t="s">
        <v>1951</v>
      </c>
      <c r="D99" s="201" t="str">
        <f>IFERROR(VLOOKUP(A99,Sélection!$B:$F,5,0),"")</f>
        <v/>
      </c>
      <c r="E99" s="202"/>
      <c r="F99" s="201" t="str">
        <f>Paramètres!$E$14</f>
        <v/>
      </c>
      <c r="G99" s="199"/>
      <c r="H99" s="199"/>
    </row>
    <row r="100" spans="1:8" ht="15.75" x14ac:dyDescent="0.25">
      <c r="A100" s="198" t="str">
        <f>IFERROR(VLOOKUP(A99,Sélection!$B:$F,2,0),"")</f>
        <v/>
      </c>
      <c r="B100" s="199"/>
      <c r="C100" s="200"/>
      <c r="D100" s="200"/>
      <c r="E100" s="202"/>
      <c r="F100" s="203" t="str">
        <f>Paramètres!$E$16</f>
        <v/>
      </c>
      <c r="G100" s="199"/>
      <c r="H100" s="199"/>
    </row>
    <row r="101" spans="1:8" ht="15.75" x14ac:dyDescent="0.25">
      <c r="B101" s="199"/>
      <c r="C101" s="200" t="s">
        <v>1952</v>
      </c>
      <c r="D101" s="201" t="str">
        <f>IFERROR(VLOOKUP(A99,Sélection!$B:$F,4,0),"")</f>
        <v/>
      </c>
      <c r="E101" s="202"/>
      <c r="F101" s="202"/>
      <c r="G101" s="199"/>
      <c r="H101" s="199"/>
    </row>
    <row r="102" spans="1:8" ht="15.6" customHeight="1" x14ac:dyDescent="0.25">
      <c r="B102" s="199"/>
      <c r="C102" s="202"/>
      <c r="D102" s="202"/>
      <c r="E102" s="416">
        <f>Paramètres!$H$3</f>
        <v>0</v>
      </c>
      <c r="F102" s="416"/>
      <c r="G102" s="416"/>
      <c r="H102" s="199"/>
    </row>
    <row r="103" spans="1:8" ht="15.6" customHeight="1" x14ac:dyDescent="0.25">
      <c r="B103" s="199"/>
      <c r="C103" s="202"/>
      <c r="D103" s="204"/>
      <c r="E103" s="416"/>
      <c r="F103" s="416"/>
      <c r="G103" s="416"/>
      <c r="H103" s="199"/>
    </row>
    <row r="104" spans="1:8" ht="15.75" x14ac:dyDescent="0.25">
      <c r="B104" s="199"/>
      <c r="C104" s="202"/>
      <c r="D104" s="202"/>
      <c r="E104" s="205"/>
      <c r="F104" s="205"/>
      <c r="G104" s="205"/>
      <c r="H104" s="199"/>
    </row>
    <row r="105" spans="1:8" ht="48" customHeight="1" x14ac:dyDescent="0.25">
      <c r="B105" s="199"/>
      <c r="C105" s="199"/>
      <c r="D105" s="206" t="s">
        <v>1953</v>
      </c>
      <c r="E105" s="206" t="s">
        <v>1907</v>
      </c>
      <c r="F105" s="206" t="s">
        <v>1906</v>
      </c>
      <c r="G105" s="206" t="s">
        <v>1908</v>
      </c>
      <c r="H105" s="199"/>
    </row>
    <row r="106" spans="1:8" ht="54.6" customHeight="1" x14ac:dyDescent="0.25">
      <c r="B106" s="199"/>
      <c r="C106" s="207" t="str">
        <f>IF(AND(D106="",E106="",F106="",G106=""),"","NIVEAU 1")</f>
        <v>NIVEAU 1</v>
      </c>
      <c r="D106" s="208" t="str">
        <f>IF($A100&lt;&gt;"",IF(VLOOKUP($A100,'Saisie des compétences'!$H:$AG,3,0)&lt;&gt;0,Compétences!$C$4,""),Compétences!$C$4)</f>
        <v>Entrer dans l’eau en descendant par l’échelle</v>
      </c>
      <c r="E106" s="208" t="str">
        <f>IF($A100&lt;&gt;"",IF(VLOOKUP($A100,'Saisie des compétences'!$H:$AG,4,0)&lt;&gt;0,Compétences!$D$4,""),Compétences!$D$4)</f>
        <v>Immerger partiellement la tête</v>
      </c>
      <c r="F106" s="208" t="str">
        <f>IF($A100&lt;&gt;"",IF(VLOOKUP($A100,'Saisie des compétences'!$H:$AG,5,0)&lt;&gt;0,Compétences!$E$4,""),Compétences!$E$4)</f>
        <v>Se laisser flotter, avec l'aide d'une ou deux frites ou d'un appui stable</v>
      </c>
      <c r="G106" s="208" t="str">
        <f>IF($A100&lt;&gt;"",IF(VLOOKUP($A100,'Saisie des compétences'!$H:$AG,6,0)&lt;&gt;0,Compétences!$F$4,""),Compétences!$F$4)</f>
        <v>Se déplacer sur une quinzaine de mètres dans l'eau, le long du mur, en prenant appui dessus</v>
      </c>
      <c r="H106" s="199"/>
    </row>
    <row r="107" spans="1:8" ht="46.9" customHeight="1" x14ac:dyDescent="0.25">
      <c r="B107" s="199"/>
      <c r="C107" s="207" t="str">
        <f>IF(AND(D107="",E107="",F107="",G107=""),"","NIVEAU 2")</f>
        <v>NIVEAU 2</v>
      </c>
      <c r="D107" s="208" t="str">
        <f>IF($A100&lt;&gt;"",IF(VLOOKUP($A100,'Saisie des compétences'!$H:$AG,7,0)&lt;&gt;0,Compétences!$C$5,""),Compétences!$C$5)</f>
        <v>Entrer dans l’eau en sautant avec ou sans aide à la flottaison
(frite ou perche)</v>
      </c>
      <c r="E107" s="208" t="str">
        <f>IF($A100&lt;&gt;"",IF(VLOOKUP($A100,'Saisie des compétences'!$H:$AG,8,0)&lt;&gt;0,Compétences!$D$5,""),Compétences!$D$5)</f>
        <v>Immerger totalement la tête, avec ou sans appui</v>
      </c>
      <c r="F107" s="208" t="str">
        <f>IF($A100&lt;&gt;"",IF(VLOOKUP($A100,'Saisie des compétences'!$H:$AG,9,0)&lt;&gt;0,Compétences!$E$5,""),Compétences!$E$5)</f>
        <v>Se laisser flotter sans bouger, avec  l'aide d'un appui instable</v>
      </c>
      <c r="G107" s="208" t="str">
        <f>IF($A100&lt;&gt;"",IF(VLOOKUP($A100,'Saisie des compétences'!$H:$AG,10,0)&lt;&gt;0,Compétences!$F$5,""),Compétences!$F$5)</f>
        <v>Se déplacer sur une quinzaine de mètres, sans appui au mur, avec une aide à la flottaison</v>
      </c>
      <c r="H107" s="199"/>
    </row>
    <row r="108" spans="1:8" ht="19.899999999999999" customHeight="1" x14ac:dyDescent="0.25">
      <c r="B108" s="199"/>
      <c r="C108" s="414" t="str">
        <f>IF(AND(D108="",G108=""),"","NIVEAU 3")</f>
        <v>NIVEAU 3</v>
      </c>
      <c r="D108" s="415" t="str">
        <f>IF($A100&lt;&gt;"",IF(VLOOKUP($A100,'Saisie des compétences'!$H:$AG,11,0)&lt;&gt;0,Compétences!$C$6,""),Compétences!$C$6)</f>
        <v>Actions enchainées sans reprise d'appui</v>
      </c>
      <c r="E108" s="415"/>
      <c r="F108" s="415"/>
      <c r="G108" s="415" t="str">
        <f>IF($A100&lt;&gt;"",IF(VLOOKUP($A100,'Saisie des compétences'!$H:$AG,14,0)&lt;&gt;0,Compétences!$F$6,""),Compétences!$F$6)</f>
        <v>Se déplacer sur une quinzaine de mètres, sans aide à la flottaison et sans reprise d'appui</v>
      </c>
      <c r="H108" s="199"/>
    </row>
    <row r="109" spans="1:8" ht="37.9" customHeight="1" x14ac:dyDescent="0.25">
      <c r="B109" s="199"/>
      <c r="C109" s="414"/>
      <c r="D109" s="208" t="str">
        <f>IF($A100&lt;&gt;"",IF(VLOOKUP($A100,'Saisie des compétences'!$H:$AG,11,0)&lt;&gt;0,Compétences!$C$7,""),Compétences!$C$7)</f>
        <v xml:space="preserve">Entrer dans l’eau en sautant  sans aide </v>
      </c>
      <c r="E109" s="208" t="str">
        <f>IF($A100&lt;&gt;"",IF(VLOOKUP($A100,'Saisie des compétences'!$H:$AG,11,0)&lt;&gt;0,Compétences!$D$7,""),Compétences!$D$7)</f>
        <v>Se déplacer brièvement sous l'eau pour passer sous un objet flottant</v>
      </c>
      <c r="F109" s="208" t="str">
        <f>IF($A100&lt;&gt;"",IF(VLOOKUP($A100,'Saisie des compétences'!$H:$AG,11,0)&lt;&gt;0,Compétences!$E$7,""),Compétences!$E$7)</f>
        <v>Se laisser flotter un instant, sans bouger, sans aide à la flottaison</v>
      </c>
      <c r="G109" s="415"/>
      <c r="H109" s="199"/>
    </row>
    <row r="110" spans="1:8" ht="63.6" customHeight="1" x14ac:dyDescent="0.25">
      <c r="B110" s="199"/>
      <c r="C110" s="207" t="str">
        <f>IF(AND(D110="",E110="",F110="",G110=""),"","NIVEAU 4")</f>
        <v>NIVEAU 4</v>
      </c>
      <c r="D110" s="208" t="str">
        <f>IF($A100&lt;&gt;"",IF(VLOOKUP($A100,'Saisie des compétences'!$H:$AG,15,0)&lt;&gt;0,Compétences!$C$8,""),Compétences!$C$8)</f>
        <v>Entrer dans l'eau sans aide, en roulant (tapis) ou en glissant tête la première (toboggan)</v>
      </c>
      <c r="E110" s="208" t="str">
        <f>IF($A100&lt;&gt;"",IF(VLOOKUP($A100,'Saisie des compétences'!$H:$AG,16,0)&lt;&gt;0,Compétences!$D$8,""),Compétences!$D$8)</f>
        <v>Aller chercher un objet au fond du bassin, 
avec ou sans aide, en immersion complète</v>
      </c>
      <c r="F110" s="208" t="str">
        <f>IF($A100&lt;&gt;"",IF(VLOOKUP($A100,'Saisie des compétences'!$H:$AG,17,0)&lt;&gt;0,Compétences!$E$8,""),Compétences!$E$8)</f>
        <v>Faire l'étoile de mer sur le ventre et sur le dosavec éventuellement une reprise d'appui entre les deux</v>
      </c>
      <c r="G110" s="208" t="str">
        <f>IF($A100&lt;&gt;"",IF(VLOOKUP($A100,'Saisie des compétences'!$H:$AG,18,0)&lt;&gt;0,Compétences!$F$8,""),Compétences!$F$8)</f>
        <v>Se déplacer sur 15 m allongé sur le ventre ou sur le dos, sans aide à la flottaison et sans reprise d'appui</v>
      </c>
      <c r="H110" s="199"/>
    </row>
    <row r="111" spans="1:8" ht="17.45" customHeight="1" x14ac:dyDescent="0.25">
      <c r="B111" s="199"/>
      <c r="C111" s="414" t="str">
        <f>IF(AND(D111="",G111=""),"","NIVEAU 5")</f>
        <v>NIVEAU 5</v>
      </c>
      <c r="D111" s="415" t="str">
        <f>IF($A100&lt;&gt;"",IF(VLOOKUP($A100,'Saisie des compétences'!$H:$AG,19,0)&lt;&gt;0,Compétences!$C$9,""),Compétences!$C$9)</f>
        <v>Actions enchainées sans reprise d'appui</v>
      </c>
      <c r="E111" s="415"/>
      <c r="F111" s="415"/>
      <c r="G111" s="415" t="str">
        <f>IF($A100&lt;&gt;"",IF(VLOOKUP($A100,'Saisie des compétences'!$H:$AG,22,0)&lt;&gt;0,Compétences!$F$9,""),Compétences!$F$9)</f>
        <v>Se déplacer sur 20 mètres, 10 mètres sur le ventre et 10 mètres sur le dos</v>
      </c>
      <c r="H111" s="199"/>
    </row>
    <row r="112" spans="1:8" ht="49.15" customHeight="1" x14ac:dyDescent="0.25">
      <c r="B112" s="199"/>
      <c r="C112" s="414"/>
      <c r="D112" s="208" t="str">
        <f>IF($A100&lt;&gt;"",IF(VLOOKUP($A100,'Saisie des compétences'!$H:$AG,19,0)&lt;&gt;0,Compétences!$C$10,""),Compétences!$C$10)</f>
        <v>Entrer dans l'eau en effectuant une bascule avant</v>
      </c>
      <c r="E112" s="208" t="str">
        <f>IF($A100&lt;&gt;"",IF(VLOOKUP($A100,'Saisie des compétences'!$H:$AG,19,0)&lt;&gt;0,Compétences!$D$10,""),Compétences!$D$10)</f>
        <v>Effectuer un déplacement orienté en immersion (sans lunettes)</v>
      </c>
      <c r="F112" s="208" t="str">
        <f>IF($A100&lt;&gt;"",IF(VLOOKUP($A100,'Saisie des compétences'!$H:$AG,19,0)&lt;&gt;0,Compétences!$E$10,""),Compétences!$E$10)</f>
        <v>Rester immobile sur place 5 à 10 secondes avant de regagner le bord du bassin</v>
      </c>
      <c r="G112" s="415"/>
      <c r="H112" s="199"/>
    </row>
    <row r="113" spans="1:8" ht="82.15" customHeight="1" x14ac:dyDescent="0.25">
      <c r="B113" s="199"/>
      <c r="C113" s="207" t="str">
        <f>IF(AND(D113="",E113="",F113="",G113=""),"","NIVEAU 6")</f>
        <v>NIVEAU 6</v>
      </c>
      <c r="D113" s="208" t="str">
        <f>IF($A100&lt;&gt;"",IF(VLOOKUP($A100,'Saisie des compétences'!$H:$AG,23,0)&lt;&gt;0,Compétences!$C$11,""),Compétences!$C$11)</f>
        <v>Sauter ou plonger dans le grand bain à partir d'un plot</v>
      </c>
      <c r="E113" s="208" t="str">
        <f>IF($A100&lt;&gt;"",IF(VLOOKUP($A100,'Saisie des compétences'!$H:$AG,24,0)&lt;&gt;0,Compétences!$D$11,""),Compétences!$D$11)</f>
        <v>Aller chercher un objet lesté au fond du bassin (1m60) à la suite d'un plongeon canard</v>
      </c>
      <c r="F113" s="208" t="str">
        <f>IF($A100&lt;&gt;"",IF(VLOOKUP($A100,'Saisie des compétences'!$H:$AG,25,0)&lt;&gt;0,Compétences!$E$11,""),Compétences!$E$11)</f>
        <v>Enchaîner au moins un équilibre en position horizontale (étoile de mer 5s) et un équilibre en position verticale (5s), sans reprise d'appui entre les deux.</v>
      </c>
      <c r="G113" s="208" t="str">
        <f>IF($A100&lt;&gt;"",IF(VLOOKUP($A100,'Saisie des compétences'!$H:$AG,26,0)&lt;&gt;0,Compétences!$F$11,""),Compétences!$F$11)</f>
        <v xml:space="preserve">Se déplacer 30 m : 15 mètres sur le ventre et 15 mètres  sur le dos </v>
      </c>
      <c r="H113" s="199"/>
    </row>
    <row r="114" spans="1:8" ht="17.45" customHeight="1" x14ac:dyDescent="0.25">
      <c r="B114" s="199"/>
      <c r="C114" s="414"/>
      <c r="D114" s="415"/>
      <c r="E114" s="415"/>
      <c r="F114" s="415"/>
      <c r="G114" s="415"/>
      <c r="H114" s="199"/>
    </row>
    <row r="115" spans="1:8" ht="75.599999999999994" customHeight="1" x14ac:dyDescent="0.25">
      <c r="C115" s="414"/>
      <c r="D115" s="208"/>
      <c r="E115" s="208"/>
      <c r="F115" s="208"/>
      <c r="G115" s="208"/>
    </row>
    <row r="116" spans="1:8" ht="42" customHeight="1" x14ac:dyDescent="0.25">
      <c r="C116" s="207"/>
      <c r="D116" s="204"/>
      <c r="E116" s="204"/>
      <c r="F116" s="204"/>
      <c r="G116" s="204"/>
    </row>
    <row r="118" spans="1:8" x14ac:dyDescent="0.25">
      <c r="C118" s="209" t="str">
        <f>"À  "</f>
        <v xml:space="preserve">À  </v>
      </c>
      <c r="D118" s="210">
        <f>Sélection!$N$31</f>
        <v>0</v>
      </c>
      <c r="F118" s="198" t="str">
        <f>CONCATENATE(Sélection!$N$22," ",Sélection!$N$24,"  ",Sélection!$N$26)</f>
        <v xml:space="preserve">   PE</v>
      </c>
    </row>
    <row r="120" spans="1:8" x14ac:dyDescent="0.25">
      <c r="C120" s="209" t="str">
        <f>"le  "</f>
        <v xml:space="preserve">le  </v>
      </c>
      <c r="D120" s="211">
        <f>Sélection!$N$29</f>
        <v>0</v>
      </c>
    </row>
    <row r="121" spans="1:8" s="196" customFormat="1" ht="21" x14ac:dyDescent="0.35">
      <c r="B121" s="197"/>
      <c r="C121" s="197"/>
      <c r="D121" s="197"/>
      <c r="E121" s="197" t="s">
        <v>1999</v>
      </c>
      <c r="F121" s="197"/>
      <c r="G121" s="197"/>
      <c r="H121" s="197"/>
    </row>
    <row r="122" spans="1:8" ht="8.4499999999999993" customHeight="1" x14ac:dyDescent="0.25">
      <c r="B122" s="199"/>
      <c r="C122" s="199"/>
      <c r="D122" s="199"/>
      <c r="E122" s="199"/>
      <c r="F122" s="199"/>
      <c r="G122" s="199"/>
      <c r="H122" s="199"/>
    </row>
    <row r="123" spans="1:8" ht="15.6" customHeight="1" x14ac:dyDescent="0.25">
      <c r="A123" s="198">
        <v>6</v>
      </c>
      <c r="B123" s="199"/>
      <c r="C123" s="200" t="s">
        <v>1951</v>
      </c>
      <c r="D123" s="201" t="str">
        <f>IFERROR(VLOOKUP(A123,Sélection!$B:$F,5,0),"")</f>
        <v/>
      </c>
      <c r="E123" s="202"/>
      <c r="F123" s="201" t="str">
        <f>Paramètres!$E$14</f>
        <v/>
      </c>
      <c r="G123" s="199"/>
      <c r="H123" s="199"/>
    </row>
    <row r="124" spans="1:8" ht="15.75" x14ac:dyDescent="0.25">
      <c r="A124" s="198" t="str">
        <f>IFERROR(VLOOKUP(A123,Sélection!$B:$F,2,0),"")</f>
        <v/>
      </c>
      <c r="B124" s="199"/>
      <c r="C124" s="200"/>
      <c r="D124" s="200"/>
      <c r="E124" s="202"/>
      <c r="F124" s="203" t="str">
        <f>Paramètres!$E$16</f>
        <v/>
      </c>
      <c r="G124" s="199"/>
      <c r="H124" s="199"/>
    </row>
    <row r="125" spans="1:8" ht="15.75" x14ac:dyDescent="0.25">
      <c r="B125" s="199"/>
      <c r="C125" s="200" t="s">
        <v>1952</v>
      </c>
      <c r="D125" s="201" t="str">
        <f>IFERROR(VLOOKUP(A123,Sélection!$B:$F,4,0),"")</f>
        <v/>
      </c>
      <c r="E125" s="202"/>
      <c r="F125" s="202"/>
      <c r="G125" s="199"/>
      <c r="H125" s="199"/>
    </row>
    <row r="126" spans="1:8" ht="15.6" customHeight="1" x14ac:dyDescent="0.25">
      <c r="B126" s="199"/>
      <c r="C126" s="202"/>
      <c r="D126" s="202"/>
      <c r="E126" s="416">
        <f>Paramètres!$H$3</f>
        <v>0</v>
      </c>
      <c r="F126" s="416"/>
      <c r="G126" s="416"/>
      <c r="H126" s="199"/>
    </row>
    <row r="127" spans="1:8" ht="15.6" customHeight="1" x14ac:dyDescent="0.25">
      <c r="B127" s="199"/>
      <c r="C127" s="202"/>
      <c r="D127" s="204"/>
      <c r="E127" s="416"/>
      <c r="F127" s="416"/>
      <c r="G127" s="416"/>
      <c r="H127" s="199"/>
    </row>
    <row r="128" spans="1:8" ht="15.75" x14ac:dyDescent="0.25">
      <c r="B128" s="199"/>
      <c r="C128" s="202"/>
      <c r="D128" s="202"/>
      <c r="E128" s="205"/>
      <c r="F128" s="205"/>
      <c r="G128" s="205"/>
      <c r="H128" s="199"/>
    </row>
    <row r="129" spans="2:8" ht="48" customHeight="1" x14ac:dyDescent="0.25">
      <c r="B129" s="199"/>
      <c r="C129" s="199"/>
      <c r="D129" s="206" t="s">
        <v>1953</v>
      </c>
      <c r="E129" s="206" t="s">
        <v>1907</v>
      </c>
      <c r="F129" s="206" t="s">
        <v>1906</v>
      </c>
      <c r="G129" s="206" t="s">
        <v>1908</v>
      </c>
      <c r="H129" s="199"/>
    </row>
    <row r="130" spans="2:8" ht="54.6" customHeight="1" x14ac:dyDescent="0.25">
      <c r="B130" s="199"/>
      <c r="C130" s="207" t="str">
        <f>IF(AND(D130="",E130="",F130="",G130=""),"","NIVEAU 1")</f>
        <v>NIVEAU 1</v>
      </c>
      <c r="D130" s="208" t="str">
        <f>IF($A124&lt;&gt;"",IF(VLOOKUP($A124,'Saisie des compétences'!$H:$AG,3,0)&lt;&gt;0,Compétences!$C$4,""),Compétences!$C$4)</f>
        <v>Entrer dans l’eau en descendant par l’échelle</v>
      </c>
      <c r="E130" s="208" t="str">
        <f>IF($A124&lt;&gt;"",IF(VLOOKUP($A124,'Saisie des compétences'!$H:$AG,4,0)&lt;&gt;0,Compétences!$D$4,""),Compétences!$D$4)</f>
        <v>Immerger partiellement la tête</v>
      </c>
      <c r="F130" s="208" t="str">
        <f>IF($A124&lt;&gt;"",IF(VLOOKUP($A124,'Saisie des compétences'!$H:$AG,5,0)&lt;&gt;0,Compétences!$E$4,""),Compétences!$E$4)</f>
        <v>Se laisser flotter, avec l'aide d'une ou deux frites ou d'un appui stable</v>
      </c>
      <c r="G130" s="208" t="str">
        <f>IF($A124&lt;&gt;"",IF(VLOOKUP($A124,'Saisie des compétences'!$H:$AG,6,0)&lt;&gt;0,Compétences!$F$4,""),Compétences!$F$4)</f>
        <v>Se déplacer sur une quinzaine de mètres dans l'eau, le long du mur, en prenant appui dessus</v>
      </c>
      <c r="H130" s="199"/>
    </row>
    <row r="131" spans="2:8" ht="46.9" customHeight="1" x14ac:dyDescent="0.25">
      <c r="B131" s="199"/>
      <c r="C131" s="207" t="str">
        <f>IF(AND(D131="",E131="",F131="",G131=""),"","NIVEAU 2")</f>
        <v>NIVEAU 2</v>
      </c>
      <c r="D131" s="208" t="str">
        <f>IF($A124&lt;&gt;"",IF(VLOOKUP($A124,'Saisie des compétences'!$H:$AG,7,0)&lt;&gt;0,Compétences!$C$5,""),Compétences!$C$5)</f>
        <v>Entrer dans l’eau en sautant avec ou sans aide à la flottaison
(frite ou perche)</v>
      </c>
      <c r="E131" s="208" t="str">
        <f>IF($A124&lt;&gt;"",IF(VLOOKUP($A124,'Saisie des compétences'!$H:$AG,8,0)&lt;&gt;0,Compétences!$D$5,""),Compétences!$D$5)</f>
        <v>Immerger totalement la tête, avec ou sans appui</v>
      </c>
      <c r="F131" s="208" t="str">
        <f>IF($A124&lt;&gt;"",IF(VLOOKUP($A124,'Saisie des compétences'!$H:$AG,9,0)&lt;&gt;0,Compétences!$E$5,""),Compétences!$E$5)</f>
        <v>Se laisser flotter sans bouger, avec  l'aide d'un appui instable</v>
      </c>
      <c r="G131" s="208" t="str">
        <f>IF($A124&lt;&gt;"",IF(VLOOKUP($A124,'Saisie des compétences'!$H:$AG,10,0)&lt;&gt;0,Compétences!$F$5,""),Compétences!$F$5)</f>
        <v>Se déplacer sur une quinzaine de mètres, sans appui au mur, avec une aide à la flottaison</v>
      </c>
      <c r="H131" s="199"/>
    </row>
    <row r="132" spans="2:8" ht="19.899999999999999" customHeight="1" x14ac:dyDescent="0.25">
      <c r="B132" s="199"/>
      <c r="C132" s="414" t="str">
        <f>IF(AND(D132="",G132=""),"","NIVEAU 3")</f>
        <v>NIVEAU 3</v>
      </c>
      <c r="D132" s="415" t="str">
        <f>IF($A124&lt;&gt;"",IF(VLOOKUP($A124,'Saisie des compétences'!$H:$AG,11,0)&lt;&gt;0,Compétences!$C$6,""),Compétences!$C$6)</f>
        <v>Actions enchainées sans reprise d'appui</v>
      </c>
      <c r="E132" s="415"/>
      <c r="F132" s="415"/>
      <c r="G132" s="415" t="str">
        <f>IF($A124&lt;&gt;"",IF(VLOOKUP($A124,'Saisie des compétences'!$H:$AG,14,0)&lt;&gt;0,Compétences!$F$6,""),Compétences!$F$6)</f>
        <v>Se déplacer sur une quinzaine de mètres, sans aide à la flottaison et sans reprise d'appui</v>
      </c>
      <c r="H132" s="199"/>
    </row>
    <row r="133" spans="2:8" ht="37.9" customHeight="1" x14ac:dyDescent="0.25">
      <c r="B133" s="199"/>
      <c r="C133" s="414"/>
      <c r="D133" s="208" t="str">
        <f>IF($A124&lt;&gt;"",IF(VLOOKUP($A124,'Saisie des compétences'!$H:$AG,11,0)&lt;&gt;0,Compétences!$C$7,""),Compétences!$C$7)</f>
        <v xml:space="preserve">Entrer dans l’eau en sautant  sans aide </v>
      </c>
      <c r="E133" s="208" t="str">
        <f>IF($A124&lt;&gt;"",IF(VLOOKUP($A124,'Saisie des compétences'!$H:$AG,11,0)&lt;&gt;0,Compétences!$D$7,""),Compétences!$D$7)</f>
        <v>Se déplacer brièvement sous l'eau pour passer sous un objet flottant</v>
      </c>
      <c r="F133" s="208" t="str">
        <f>IF($A124&lt;&gt;"",IF(VLOOKUP($A124,'Saisie des compétences'!$H:$AG,11,0)&lt;&gt;0,Compétences!$E$7,""),Compétences!$E$7)</f>
        <v>Se laisser flotter un instant, sans bouger, sans aide à la flottaison</v>
      </c>
      <c r="G133" s="415"/>
      <c r="H133" s="199"/>
    </row>
    <row r="134" spans="2:8" ht="63.6" customHeight="1" x14ac:dyDescent="0.25">
      <c r="B134" s="199"/>
      <c r="C134" s="207" t="str">
        <f>IF(AND(D134="",E134="",F134="",G134=""),"","NIVEAU 4")</f>
        <v>NIVEAU 4</v>
      </c>
      <c r="D134" s="208" t="str">
        <f>IF($A124&lt;&gt;"",IF(VLOOKUP($A124,'Saisie des compétences'!$H:$AG,15,0)&lt;&gt;0,Compétences!$C$8,""),Compétences!$C$8)</f>
        <v>Entrer dans l'eau sans aide, en roulant (tapis) ou en glissant tête la première (toboggan)</v>
      </c>
      <c r="E134" s="208" t="str">
        <f>IF($A124&lt;&gt;"",IF(VLOOKUP($A124,'Saisie des compétences'!$H:$AG,16,0)&lt;&gt;0,Compétences!$D$8,""),Compétences!$D$8)</f>
        <v>Aller chercher un objet au fond du bassin, 
avec ou sans aide, en immersion complète</v>
      </c>
      <c r="F134" s="208" t="str">
        <f>IF($A124&lt;&gt;"",IF(VLOOKUP($A124,'Saisie des compétences'!$H:$AG,17,0)&lt;&gt;0,Compétences!$E$8,""),Compétences!$E$8)</f>
        <v>Faire l'étoile de mer sur le ventre et sur le dosavec éventuellement une reprise d'appui entre les deux</v>
      </c>
      <c r="G134" s="208" t="str">
        <f>IF($A124&lt;&gt;"",IF(VLOOKUP($A124,'Saisie des compétences'!$H:$AG,18,0)&lt;&gt;0,Compétences!$F$8,""),Compétences!$F$8)</f>
        <v>Se déplacer sur 15 m allongé sur le ventre ou sur le dos, sans aide à la flottaison et sans reprise d'appui</v>
      </c>
      <c r="H134" s="199"/>
    </row>
    <row r="135" spans="2:8" ht="17.45" customHeight="1" x14ac:dyDescent="0.25">
      <c r="B135" s="199"/>
      <c r="C135" s="414" t="str">
        <f>IF(AND(D135="",G135=""),"","NIVEAU 5")</f>
        <v>NIVEAU 5</v>
      </c>
      <c r="D135" s="415" t="str">
        <f>IF($A124&lt;&gt;"",IF(VLOOKUP($A124,'Saisie des compétences'!$H:$AG,19,0)&lt;&gt;0,Compétences!$C$9,""),Compétences!$C$9)</f>
        <v>Actions enchainées sans reprise d'appui</v>
      </c>
      <c r="E135" s="415"/>
      <c r="F135" s="415"/>
      <c r="G135" s="415" t="str">
        <f>IF($A124&lt;&gt;"",IF(VLOOKUP($A124,'Saisie des compétences'!$H:$AG,22,0)&lt;&gt;0,Compétences!$F$9,""),Compétences!$F$9)</f>
        <v>Se déplacer sur 20 mètres, 10 mètres sur le ventre et 10 mètres sur le dos</v>
      </c>
      <c r="H135" s="199"/>
    </row>
    <row r="136" spans="2:8" ht="49.15" customHeight="1" x14ac:dyDescent="0.25">
      <c r="B136" s="199"/>
      <c r="C136" s="414"/>
      <c r="D136" s="208" t="str">
        <f>IF($A124&lt;&gt;"",IF(VLOOKUP($A124,'Saisie des compétences'!$H:$AG,19,0)&lt;&gt;0,Compétences!$C$10,""),Compétences!$C$10)</f>
        <v>Entrer dans l'eau en effectuant une bascule avant</v>
      </c>
      <c r="E136" s="208" t="str">
        <f>IF($A124&lt;&gt;"",IF(VLOOKUP($A124,'Saisie des compétences'!$H:$AG,19,0)&lt;&gt;0,Compétences!$D$10,""),Compétences!$D$10)</f>
        <v>Effectuer un déplacement orienté en immersion (sans lunettes)</v>
      </c>
      <c r="F136" s="208" t="str">
        <f>IF($A124&lt;&gt;"",IF(VLOOKUP($A124,'Saisie des compétences'!$H:$AG,19,0)&lt;&gt;0,Compétences!$E$10,""),Compétences!$E$10)</f>
        <v>Rester immobile sur place 5 à 10 secondes avant de regagner le bord du bassin</v>
      </c>
      <c r="G136" s="415"/>
      <c r="H136" s="199"/>
    </row>
    <row r="137" spans="2:8" ht="82.15" customHeight="1" x14ac:dyDescent="0.25">
      <c r="B137" s="199"/>
      <c r="C137" s="207" t="str">
        <f>IF(AND(D137="",E137="",F137="",G137=""),"","NIVEAU 6")</f>
        <v>NIVEAU 6</v>
      </c>
      <c r="D137" s="208" t="str">
        <f>IF($A124&lt;&gt;"",IF(VLOOKUP($A124,'Saisie des compétences'!$H:$AG,23,0)&lt;&gt;0,Compétences!$C$11,""),Compétences!$C$11)</f>
        <v>Sauter ou plonger dans le grand bain à partir d'un plot</v>
      </c>
      <c r="E137" s="208" t="str">
        <f>IF($A124&lt;&gt;"",IF(VLOOKUP($A124,'Saisie des compétences'!$H:$AG,24,0)&lt;&gt;0,Compétences!$D$11,""),Compétences!$D$11)</f>
        <v>Aller chercher un objet lesté au fond du bassin (1m60) à la suite d'un plongeon canard</v>
      </c>
      <c r="F137" s="208" t="str">
        <f>IF($A124&lt;&gt;"",IF(VLOOKUP($A124,'Saisie des compétences'!$H:$AG,25,0)&lt;&gt;0,Compétences!$E$11,""),Compétences!$E$11)</f>
        <v>Enchaîner au moins un équilibre en position horizontale (étoile de mer 5s) et un équilibre en position verticale (5s), sans reprise d'appui entre les deux.</v>
      </c>
      <c r="G137" s="208" t="str">
        <f>IF($A124&lt;&gt;"",IF(VLOOKUP($A124,'Saisie des compétences'!$H:$AG,26,0)&lt;&gt;0,Compétences!$F$11,""),Compétences!$F$11)</f>
        <v xml:space="preserve">Se déplacer 30 m : 15 mètres sur le ventre et 15 mètres  sur le dos </v>
      </c>
      <c r="H137" s="199"/>
    </row>
    <row r="138" spans="2:8" ht="17.45" customHeight="1" x14ac:dyDescent="0.25">
      <c r="B138" s="199"/>
      <c r="C138" s="414"/>
      <c r="D138" s="415"/>
      <c r="E138" s="415"/>
      <c r="F138" s="415"/>
      <c r="G138" s="415"/>
      <c r="H138" s="199"/>
    </row>
    <row r="139" spans="2:8" ht="75.599999999999994" customHeight="1" x14ac:dyDescent="0.25">
      <c r="C139" s="414"/>
      <c r="D139" s="208"/>
      <c r="E139" s="208"/>
      <c r="F139" s="208"/>
      <c r="G139" s="208"/>
    </row>
    <row r="140" spans="2:8" ht="42" customHeight="1" x14ac:dyDescent="0.25">
      <c r="C140" s="207"/>
      <c r="D140" s="204"/>
      <c r="E140" s="204"/>
      <c r="F140" s="204"/>
      <c r="G140" s="204"/>
    </row>
    <row r="142" spans="2:8" x14ac:dyDescent="0.25">
      <c r="C142" s="209" t="str">
        <f>"À  "</f>
        <v xml:space="preserve">À  </v>
      </c>
      <c r="D142" s="210">
        <f>Sélection!$N$31</f>
        <v>0</v>
      </c>
      <c r="F142" s="198" t="str">
        <f>CONCATENATE(Sélection!$N$22," ",Sélection!$N$24,"  ",Sélection!$N$26)</f>
        <v xml:space="preserve">   PE</v>
      </c>
    </row>
    <row r="144" spans="2:8" x14ac:dyDescent="0.25">
      <c r="C144" s="209" t="str">
        <f>"le  "</f>
        <v xml:space="preserve">le  </v>
      </c>
      <c r="D144" s="211">
        <f>Sélection!$N$29</f>
        <v>0</v>
      </c>
    </row>
    <row r="145" spans="1:8" s="196" customFormat="1" ht="21" x14ac:dyDescent="0.35">
      <c r="B145" s="197"/>
      <c r="C145" s="197"/>
      <c r="D145" s="197"/>
      <c r="E145" s="197" t="s">
        <v>1999</v>
      </c>
      <c r="F145" s="197"/>
      <c r="G145" s="197"/>
      <c r="H145" s="197"/>
    </row>
    <row r="146" spans="1:8" ht="8.4499999999999993" customHeight="1" x14ac:dyDescent="0.25">
      <c r="B146" s="199"/>
      <c r="C146" s="199"/>
      <c r="D146" s="199"/>
      <c r="E146" s="199"/>
      <c r="F146" s="199"/>
      <c r="G146" s="199"/>
      <c r="H146" s="199"/>
    </row>
    <row r="147" spans="1:8" ht="15.6" customHeight="1" x14ac:dyDescent="0.25">
      <c r="A147" s="198">
        <v>7</v>
      </c>
      <c r="B147" s="199"/>
      <c r="C147" s="200" t="s">
        <v>1951</v>
      </c>
      <c r="D147" s="201" t="str">
        <f>IFERROR(VLOOKUP(A147,Sélection!$B:$F,5,0),"")</f>
        <v/>
      </c>
      <c r="E147" s="202"/>
      <c r="F147" s="201" t="str">
        <f>Paramètres!$E$14</f>
        <v/>
      </c>
      <c r="G147" s="199"/>
      <c r="H147" s="199"/>
    </row>
    <row r="148" spans="1:8" ht="15.75" x14ac:dyDescent="0.25">
      <c r="A148" s="198" t="str">
        <f>IFERROR(VLOOKUP(A147,Sélection!$B:$F,2,0),"")</f>
        <v/>
      </c>
      <c r="B148" s="199"/>
      <c r="C148" s="200"/>
      <c r="D148" s="200"/>
      <c r="E148" s="202"/>
      <c r="F148" s="203" t="str">
        <f>Paramètres!$E$16</f>
        <v/>
      </c>
      <c r="G148" s="199"/>
      <c r="H148" s="199"/>
    </row>
    <row r="149" spans="1:8" ht="15.75" x14ac:dyDescent="0.25">
      <c r="B149" s="199"/>
      <c r="C149" s="200" t="s">
        <v>1952</v>
      </c>
      <c r="D149" s="201" t="str">
        <f>IFERROR(VLOOKUP(A147,Sélection!$B:$F,4,0),"")</f>
        <v/>
      </c>
      <c r="E149" s="202"/>
      <c r="F149" s="202"/>
      <c r="G149" s="199"/>
      <c r="H149" s="199"/>
    </row>
    <row r="150" spans="1:8" ht="15.6" customHeight="1" x14ac:dyDescent="0.25">
      <c r="B150" s="199"/>
      <c r="C150" s="202"/>
      <c r="D150" s="202"/>
      <c r="E150" s="416">
        <f>Paramètres!$H$3</f>
        <v>0</v>
      </c>
      <c r="F150" s="416"/>
      <c r="G150" s="416"/>
      <c r="H150" s="199"/>
    </row>
    <row r="151" spans="1:8" ht="15.6" customHeight="1" x14ac:dyDescent="0.25">
      <c r="B151" s="199"/>
      <c r="C151" s="202"/>
      <c r="D151" s="204"/>
      <c r="E151" s="416"/>
      <c r="F151" s="416"/>
      <c r="G151" s="416"/>
      <c r="H151" s="199"/>
    </row>
    <row r="152" spans="1:8" ht="15.75" x14ac:dyDescent="0.25">
      <c r="B152" s="199"/>
      <c r="C152" s="202"/>
      <c r="D152" s="202"/>
      <c r="E152" s="205"/>
      <c r="F152" s="205"/>
      <c r="G152" s="205"/>
      <c r="H152" s="199"/>
    </row>
    <row r="153" spans="1:8" ht="48" customHeight="1" x14ac:dyDescent="0.25">
      <c r="B153" s="199"/>
      <c r="C153" s="199"/>
      <c r="D153" s="206" t="s">
        <v>1953</v>
      </c>
      <c r="E153" s="206" t="s">
        <v>1907</v>
      </c>
      <c r="F153" s="206" t="s">
        <v>1906</v>
      </c>
      <c r="G153" s="206" t="s">
        <v>1908</v>
      </c>
      <c r="H153" s="199"/>
    </row>
    <row r="154" spans="1:8" ht="54.6" customHeight="1" x14ac:dyDescent="0.25">
      <c r="B154" s="199"/>
      <c r="C154" s="207" t="str">
        <f>IF(AND(D154="",E154="",F154="",G154=""),"","NIVEAU 1")</f>
        <v>NIVEAU 1</v>
      </c>
      <c r="D154" s="208" t="str">
        <f>IF($A148&lt;&gt;"",IF(VLOOKUP($A148,'Saisie des compétences'!$H:$AG,3,0)&lt;&gt;0,Compétences!$C$4,""),Compétences!$C$4)</f>
        <v>Entrer dans l’eau en descendant par l’échelle</v>
      </c>
      <c r="E154" s="208" t="str">
        <f>IF($A148&lt;&gt;"",IF(VLOOKUP($A148,'Saisie des compétences'!$H:$AG,4,0)&lt;&gt;0,Compétences!$D$4,""),Compétences!$D$4)</f>
        <v>Immerger partiellement la tête</v>
      </c>
      <c r="F154" s="208" t="str">
        <f>IF($A148&lt;&gt;"",IF(VLOOKUP($A148,'Saisie des compétences'!$H:$AG,5,0)&lt;&gt;0,Compétences!$E$4,""),Compétences!$E$4)</f>
        <v>Se laisser flotter, avec l'aide d'une ou deux frites ou d'un appui stable</v>
      </c>
      <c r="G154" s="208" t="str">
        <f>IF($A148&lt;&gt;"",IF(VLOOKUP($A148,'Saisie des compétences'!$H:$AG,6,0)&lt;&gt;0,Compétences!$F$4,""),Compétences!$F$4)</f>
        <v>Se déplacer sur une quinzaine de mètres dans l'eau, le long du mur, en prenant appui dessus</v>
      </c>
      <c r="H154" s="199"/>
    </row>
    <row r="155" spans="1:8" ht="46.9" customHeight="1" x14ac:dyDescent="0.25">
      <c r="B155" s="199"/>
      <c r="C155" s="207" t="str">
        <f>IF(AND(D155="",E155="",F155="",G155=""),"","NIVEAU 2")</f>
        <v>NIVEAU 2</v>
      </c>
      <c r="D155" s="208" t="str">
        <f>IF($A148&lt;&gt;"",IF(VLOOKUP($A148,'Saisie des compétences'!$H:$AG,7,0)&lt;&gt;0,Compétences!$C$5,""),Compétences!$C$5)</f>
        <v>Entrer dans l’eau en sautant avec ou sans aide à la flottaison
(frite ou perche)</v>
      </c>
      <c r="E155" s="208" t="str">
        <f>IF($A148&lt;&gt;"",IF(VLOOKUP($A148,'Saisie des compétences'!$H:$AG,8,0)&lt;&gt;0,Compétences!$D$5,""),Compétences!$D$5)</f>
        <v>Immerger totalement la tête, avec ou sans appui</v>
      </c>
      <c r="F155" s="208" t="str">
        <f>IF($A148&lt;&gt;"",IF(VLOOKUP($A148,'Saisie des compétences'!$H:$AG,9,0)&lt;&gt;0,Compétences!$E$5,""),Compétences!$E$5)</f>
        <v>Se laisser flotter sans bouger, avec  l'aide d'un appui instable</v>
      </c>
      <c r="G155" s="208" t="str">
        <f>IF($A148&lt;&gt;"",IF(VLOOKUP($A148,'Saisie des compétences'!$H:$AG,10,0)&lt;&gt;0,Compétences!$F$5,""),Compétences!$F$5)</f>
        <v>Se déplacer sur une quinzaine de mètres, sans appui au mur, avec une aide à la flottaison</v>
      </c>
      <c r="H155" s="199"/>
    </row>
    <row r="156" spans="1:8" ht="19.899999999999999" customHeight="1" x14ac:dyDescent="0.25">
      <c r="B156" s="199"/>
      <c r="C156" s="414" t="str">
        <f>IF(AND(D156="",G156=""),"","NIVEAU 3")</f>
        <v>NIVEAU 3</v>
      </c>
      <c r="D156" s="415" t="str">
        <f>IF($A148&lt;&gt;"",IF(VLOOKUP($A148,'Saisie des compétences'!$H:$AG,11,0)&lt;&gt;0,Compétences!$C$6,""),Compétences!$C$6)</f>
        <v>Actions enchainées sans reprise d'appui</v>
      </c>
      <c r="E156" s="415"/>
      <c r="F156" s="415"/>
      <c r="G156" s="415" t="str">
        <f>IF($A148&lt;&gt;"",IF(VLOOKUP($A148,'Saisie des compétences'!$H:$AG,14,0)&lt;&gt;0,Compétences!$F$6,""),Compétences!$F$6)</f>
        <v>Se déplacer sur une quinzaine de mètres, sans aide à la flottaison et sans reprise d'appui</v>
      </c>
      <c r="H156" s="199"/>
    </row>
    <row r="157" spans="1:8" ht="37.9" customHeight="1" x14ac:dyDescent="0.25">
      <c r="B157" s="199"/>
      <c r="C157" s="414"/>
      <c r="D157" s="208" t="str">
        <f>IF($A148&lt;&gt;"",IF(VLOOKUP($A148,'Saisie des compétences'!$H:$AG,11,0)&lt;&gt;0,Compétences!$C$7,""),Compétences!$C$7)</f>
        <v xml:space="preserve">Entrer dans l’eau en sautant  sans aide </v>
      </c>
      <c r="E157" s="208" t="str">
        <f>IF($A148&lt;&gt;"",IF(VLOOKUP($A148,'Saisie des compétences'!$H:$AG,11,0)&lt;&gt;0,Compétences!$D$7,""),Compétences!$D$7)</f>
        <v>Se déplacer brièvement sous l'eau pour passer sous un objet flottant</v>
      </c>
      <c r="F157" s="208" t="str">
        <f>IF($A148&lt;&gt;"",IF(VLOOKUP($A148,'Saisie des compétences'!$H:$AG,11,0)&lt;&gt;0,Compétences!$E$7,""),Compétences!$E$7)</f>
        <v>Se laisser flotter un instant, sans bouger, sans aide à la flottaison</v>
      </c>
      <c r="G157" s="415"/>
      <c r="H157" s="199"/>
    </row>
    <row r="158" spans="1:8" ht="63.6" customHeight="1" x14ac:dyDescent="0.25">
      <c r="B158" s="199"/>
      <c r="C158" s="207" t="str">
        <f>IF(AND(D158="",E158="",F158="",G158=""),"","NIVEAU 4")</f>
        <v>NIVEAU 4</v>
      </c>
      <c r="D158" s="208" t="str">
        <f>IF($A148&lt;&gt;"",IF(VLOOKUP($A148,'Saisie des compétences'!$H:$AG,15,0)&lt;&gt;0,Compétences!$C$8,""),Compétences!$C$8)</f>
        <v>Entrer dans l'eau sans aide, en roulant (tapis) ou en glissant tête la première (toboggan)</v>
      </c>
      <c r="E158" s="208" t="str">
        <f>IF($A148&lt;&gt;"",IF(VLOOKUP($A148,'Saisie des compétences'!$H:$AG,16,0)&lt;&gt;0,Compétences!$D$8,""),Compétences!$D$8)</f>
        <v>Aller chercher un objet au fond du bassin, 
avec ou sans aide, en immersion complète</v>
      </c>
      <c r="F158" s="208" t="str">
        <f>IF($A148&lt;&gt;"",IF(VLOOKUP($A148,'Saisie des compétences'!$H:$AG,17,0)&lt;&gt;0,Compétences!$E$8,""),Compétences!$E$8)</f>
        <v>Faire l'étoile de mer sur le ventre et sur le dosavec éventuellement une reprise d'appui entre les deux</v>
      </c>
      <c r="G158" s="208" t="str">
        <f>IF($A148&lt;&gt;"",IF(VLOOKUP($A148,'Saisie des compétences'!$H:$AG,18,0)&lt;&gt;0,Compétences!$F$8,""),Compétences!$F$8)</f>
        <v>Se déplacer sur 15 m allongé sur le ventre ou sur le dos, sans aide à la flottaison et sans reprise d'appui</v>
      </c>
      <c r="H158" s="199"/>
    </row>
    <row r="159" spans="1:8" ht="17.45" customHeight="1" x14ac:dyDescent="0.25">
      <c r="B159" s="199"/>
      <c r="C159" s="414" t="str">
        <f>IF(AND(D159="",G159=""),"","NIVEAU 5")</f>
        <v>NIVEAU 5</v>
      </c>
      <c r="D159" s="415" t="str">
        <f>IF($A148&lt;&gt;"",IF(VLOOKUP($A148,'Saisie des compétences'!$H:$AG,19,0)&lt;&gt;0,Compétences!$C$9,""),Compétences!$C$9)</f>
        <v>Actions enchainées sans reprise d'appui</v>
      </c>
      <c r="E159" s="415"/>
      <c r="F159" s="415"/>
      <c r="G159" s="415" t="str">
        <f>IF($A148&lt;&gt;"",IF(VLOOKUP($A148,'Saisie des compétences'!$H:$AG,22,0)&lt;&gt;0,Compétences!$F$9,""),Compétences!$F$9)</f>
        <v>Se déplacer sur 20 mètres, 10 mètres sur le ventre et 10 mètres sur le dos</v>
      </c>
      <c r="H159" s="199"/>
    </row>
    <row r="160" spans="1:8" ht="49.15" customHeight="1" x14ac:dyDescent="0.25">
      <c r="B160" s="199"/>
      <c r="C160" s="414"/>
      <c r="D160" s="208" t="str">
        <f>IF($A148&lt;&gt;"",IF(VLOOKUP($A148,'Saisie des compétences'!$H:$AG,19,0)&lt;&gt;0,Compétences!$C$10,""),Compétences!$C$10)</f>
        <v>Entrer dans l'eau en effectuant une bascule avant</v>
      </c>
      <c r="E160" s="208" t="str">
        <f>IF($A148&lt;&gt;"",IF(VLOOKUP($A148,'Saisie des compétences'!$H:$AG,19,0)&lt;&gt;0,Compétences!$D$10,""),Compétences!$D$10)</f>
        <v>Effectuer un déplacement orienté en immersion (sans lunettes)</v>
      </c>
      <c r="F160" s="208" t="str">
        <f>IF($A148&lt;&gt;"",IF(VLOOKUP($A148,'Saisie des compétences'!$H:$AG,19,0)&lt;&gt;0,Compétences!$E$10,""),Compétences!$E$10)</f>
        <v>Rester immobile sur place 5 à 10 secondes avant de regagner le bord du bassin</v>
      </c>
      <c r="G160" s="415"/>
      <c r="H160" s="199"/>
    </row>
    <row r="161" spans="1:8" ht="82.15" customHeight="1" x14ac:dyDescent="0.25">
      <c r="B161" s="199"/>
      <c r="C161" s="207" t="str">
        <f>IF(AND(D161="",E161="",F161="",G161=""),"","NIVEAU 6")</f>
        <v>NIVEAU 6</v>
      </c>
      <c r="D161" s="208" t="str">
        <f>IF($A148&lt;&gt;"",IF(VLOOKUP($A148,'Saisie des compétences'!$H:$AG,23,0)&lt;&gt;0,Compétences!$C$11,""),Compétences!$C$11)</f>
        <v>Sauter ou plonger dans le grand bain à partir d'un plot</v>
      </c>
      <c r="E161" s="208" t="str">
        <f>IF($A148&lt;&gt;"",IF(VLOOKUP($A148,'Saisie des compétences'!$H:$AG,24,0)&lt;&gt;0,Compétences!$D$11,""),Compétences!$D$11)</f>
        <v>Aller chercher un objet lesté au fond du bassin (1m60) à la suite d'un plongeon canard</v>
      </c>
      <c r="F161" s="208" t="str">
        <f>IF($A148&lt;&gt;"",IF(VLOOKUP($A148,'Saisie des compétences'!$H:$AG,25,0)&lt;&gt;0,Compétences!$E$11,""),Compétences!$E$11)</f>
        <v>Enchaîner au moins un équilibre en position horizontale (étoile de mer 5s) et un équilibre en position verticale (5s), sans reprise d'appui entre les deux.</v>
      </c>
      <c r="G161" s="208" t="str">
        <f>IF($A148&lt;&gt;"",IF(VLOOKUP($A148,'Saisie des compétences'!$H:$AG,26,0)&lt;&gt;0,Compétences!$F$11,""),Compétences!$F$11)</f>
        <v xml:space="preserve">Se déplacer 30 m : 15 mètres sur le ventre et 15 mètres  sur le dos </v>
      </c>
      <c r="H161" s="199"/>
    </row>
    <row r="162" spans="1:8" ht="17.45" customHeight="1" x14ac:dyDescent="0.25">
      <c r="B162" s="199"/>
      <c r="C162" s="414"/>
      <c r="D162" s="415"/>
      <c r="E162" s="415"/>
      <c r="F162" s="415"/>
      <c r="G162" s="415"/>
      <c r="H162" s="199"/>
    </row>
    <row r="163" spans="1:8" ht="75.599999999999994" customHeight="1" x14ac:dyDescent="0.25">
      <c r="C163" s="414"/>
      <c r="D163" s="208"/>
      <c r="E163" s="208"/>
      <c r="F163" s="208"/>
      <c r="G163" s="208"/>
    </row>
    <row r="164" spans="1:8" ht="42" customHeight="1" x14ac:dyDescent="0.25">
      <c r="C164" s="207"/>
      <c r="D164" s="204"/>
      <c r="E164" s="204"/>
      <c r="F164" s="204"/>
      <c r="G164" s="204"/>
    </row>
    <row r="166" spans="1:8" x14ac:dyDescent="0.25">
      <c r="C166" s="209" t="str">
        <f>"À  "</f>
        <v xml:space="preserve">À  </v>
      </c>
      <c r="D166" s="210">
        <f>Sélection!$N$31</f>
        <v>0</v>
      </c>
      <c r="F166" s="198" t="str">
        <f>CONCATENATE(Sélection!$N$22," ",Sélection!$N$24,"  ",Sélection!$N$26)</f>
        <v xml:space="preserve">   PE</v>
      </c>
    </row>
    <row r="168" spans="1:8" x14ac:dyDescent="0.25">
      <c r="C168" s="209" t="str">
        <f>"le  "</f>
        <v xml:space="preserve">le  </v>
      </c>
      <c r="D168" s="211">
        <f>Sélection!$N$29</f>
        <v>0</v>
      </c>
    </row>
    <row r="169" spans="1:8" s="196" customFormat="1" ht="21" x14ac:dyDescent="0.35">
      <c r="B169" s="197"/>
      <c r="C169" s="197"/>
      <c r="D169" s="197"/>
      <c r="E169" s="197" t="s">
        <v>1999</v>
      </c>
      <c r="F169" s="197"/>
      <c r="G169" s="197"/>
      <c r="H169" s="197"/>
    </row>
    <row r="170" spans="1:8" ht="8.4499999999999993" customHeight="1" x14ac:dyDescent="0.25">
      <c r="B170" s="199"/>
      <c r="C170" s="199"/>
      <c r="D170" s="199"/>
      <c r="E170" s="199"/>
      <c r="F170" s="199"/>
      <c r="G170" s="199"/>
      <c r="H170" s="199"/>
    </row>
    <row r="171" spans="1:8" ht="15.6" customHeight="1" x14ac:dyDescent="0.25">
      <c r="A171" s="198">
        <v>8</v>
      </c>
      <c r="B171" s="199"/>
      <c r="C171" s="200" t="s">
        <v>1951</v>
      </c>
      <c r="D171" s="201" t="str">
        <f>IFERROR(VLOOKUP(A171,Sélection!$B:$F,5,0),"")</f>
        <v/>
      </c>
      <c r="E171" s="202"/>
      <c r="F171" s="201" t="str">
        <f>Paramètres!$E$14</f>
        <v/>
      </c>
      <c r="G171" s="199"/>
      <c r="H171" s="199"/>
    </row>
    <row r="172" spans="1:8" ht="15.75" x14ac:dyDescent="0.25">
      <c r="A172" s="198" t="str">
        <f>IFERROR(VLOOKUP(A171,Sélection!$B:$F,2,0),"")</f>
        <v/>
      </c>
      <c r="B172" s="199"/>
      <c r="C172" s="200"/>
      <c r="D172" s="200"/>
      <c r="E172" s="202"/>
      <c r="F172" s="203" t="str">
        <f>Paramètres!$E$16</f>
        <v/>
      </c>
      <c r="G172" s="199"/>
      <c r="H172" s="199"/>
    </row>
    <row r="173" spans="1:8" ht="15.75" x14ac:dyDescent="0.25">
      <c r="B173" s="199"/>
      <c r="C173" s="200" t="s">
        <v>1952</v>
      </c>
      <c r="D173" s="201" t="str">
        <f>IFERROR(VLOOKUP(A171,Sélection!$B:$F,4,0),"")</f>
        <v/>
      </c>
      <c r="E173" s="202"/>
      <c r="F173" s="202"/>
      <c r="G173" s="199"/>
      <c r="H173" s="199"/>
    </row>
    <row r="174" spans="1:8" ht="15.6" customHeight="1" x14ac:dyDescent="0.25">
      <c r="B174" s="199"/>
      <c r="C174" s="202"/>
      <c r="D174" s="202"/>
      <c r="E174" s="416">
        <f>Paramètres!$H$3</f>
        <v>0</v>
      </c>
      <c r="F174" s="416"/>
      <c r="G174" s="416"/>
      <c r="H174" s="199"/>
    </row>
    <row r="175" spans="1:8" ht="15.6" customHeight="1" x14ac:dyDescent="0.25">
      <c r="B175" s="199"/>
      <c r="C175" s="202"/>
      <c r="D175" s="204"/>
      <c r="E175" s="416"/>
      <c r="F175" s="416"/>
      <c r="G175" s="416"/>
      <c r="H175" s="199"/>
    </row>
    <row r="176" spans="1:8" ht="15.75" x14ac:dyDescent="0.25">
      <c r="B176" s="199"/>
      <c r="C176" s="202"/>
      <c r="D176" s="202"/>
      <c r="E176" s="205"/>
      <c r="F176" s="205"/>
      <c r="G176" s="205"/>
      <c r="H176" s="199"/>
    </row>
    <row r="177" spans="2:8" ht="48" customHeight="1" x14ac:dyDescent="0.25">
      <c r="B177" s="199"/>
      <c r="C177" s="199"/>
      <c r="D177" s="206" t="s">
        <v>1953</v>
      </c>
      <c r="E177" s="206" t="s">
        <v>1907</v>
      </c>
      <c r="F177" s="206" t="s">
        <v>1906</v>
      </c>
      <c r="G177" s="206" t="s">
        <v>1908</v>
      </c>
      <c r="H177" s="199"/>
    </row>
    <row r="178" spans="2:8" ht="54.6" customHeight="1" x14ac:dyDescent="0.25">
      <c r="B178" s="199"/>
      <c r="C178" s="207" t="str">
        <f>IF(AND(D178="",E178="",F178="",G178=""),"","NIVEAU 1")</f>
        <v>NIVEAU 1</v>
      </c>
      <c r="D178" s="208" t="str">
        <f>IF($A172&lt;&gt;"",IF(VLOOKUP($A172,'Saisie des compétences'!$H:$AG,3,0)&lt;&gt;0,Compétences!$C$4,""),Compétences!$C$4)</f>
        <v>Entrer dans l’eau en descendant par l’échelle</v>
      </c>
      <c r="E178" s="208" t="str">
        <f>IF($A172&lt;&gt;"",IF(VLOOKUP($A172,'Saisie des compétences'!$H:$AG,4,0)&lt;&gt;0,Compétences!$D$4,""),Compétences!$D$4)</f>
        <v>Immerger partiellement la tête</v>
      </c>
      <c r="F178" s="208" t="str">
        <f>IF($A172&lt;&gt;"",IF(VLOOKUP($A172,'Saisie des compétences'!$H:$AG,5,0)&lt;&gt;0,Compétences!$E$4,""),Compétences!$E$4)</f>
        <v>Se laisser flotter, avec l'aide d'une ou deux frites ou d'un appui stable</v>
      </c>
      <c r="G178" s="208" t="str">
        <f>IF($A172&lt;&gt;"",IF(VLOOKUP($A172,'Saisie des compétences'!$H:$AG,6,0)&lt;&gt;0,Compétences!$F$4,""),Compétences!$F$4)</f>
        <v>Se déplacer sur une quinzaine de mètres dans l'eau, le long du mur, en prenant appui dessus</v>
      </c>
      <c r="H178" s="199"/>
    </row>
    <row r="179" spans="2:8" ht="46.9" customHeight="1" x14ac:dyDescent="0.25">
      <c r="B179" s="199"/>
      <c r="C179" s="207" t="str">
        <f>IF(AND(D179="",E179="",F179="",G179=""),"","NIVEAU 2")</f>
        <v>NIVEAU 2</v>
      </c>
      <c r="D179" s="208" t="str">
        <f>IF($A172&lt;&gt;"",IF(VLOOKUP($A172,'Saisie des compétences'!$H:$AG,7,0)&lt;&gt;0,Compétences!$C$5,""),Compétences!$C$5)</f>
        <v>Entrer dans l’eau en sautant avec ou sans aide à la flottaison
(frite ou perche)</v>
      </c>
      <c r="E179" s="208" t="str">
        <f>IF($A172&lt;&gt;"",IF(VLOOKUP($A172,'Saisie des compétences'!$H:$AG,8,0)&lt;&gt;0,Compétences!$D$5,""),Compétences!$D$5)</f>
        <v>Immerger totalement la tête, avec ou sans appui</v>
      </c>
      <c r="F179" s="208" t="str">
        <f>IF($A172&lt;&gt;"",IF(VLOOKUP($A172,'Saisie des compétences'!$H:$AG,9,0)&lt;&gt;0,Compétences!$E$5,""),Compétences!$E$5)</f>
        <v>Se laisser flotter sans bouger, avec  l'aide d'un appui instable</v>
      </c>
      <c r="G179" s="208" t="str">
        <f>IF($A172&lt;&gt;"",IF(VLOOKUP($A172,'Saisie des compétences'!$H:$AG,10,0)&lt;&gt;0,Compétences!$F$5,""),Compétences!$F$5)</f>
        <v>Se déplacer sur une quinzaine de mètres, sans appui au mur, avec une aide à la flottaison</v>
      </c>
      <c r="H179" s="199"/>
    </row>
    <row r="180" spans="2:8" ht="19.899999999999999" customHeight="1" x14ac:dyDescent="0.25">
      <c r="B180" s="199"/>
      <c r="C180" s="414" t="str">
        <f>IF(AND(D180="",G180=""),"","NIVEAU 3")</f>
        <v>NIVEAU 3</v>
      </c>
      <c r="D180" s="415" t="str">
        <f>IF($A172&lt;&gt;"",IF(VLOOKUP($A172,'Saisie des compétences'!$H:$AG,11,0)&lt;&gt;0,Compétences!$C$6,""),Compétences!$C$6)</f>
        <v>Actions enchainées sans reprise d'appui</v>
      </c>
      <c r="E180" s="415"/>
      <c r="F180" s="415"/>
      <c r="G180" s="415" t="str">
        <f>IF($A172&lt;&gt;"",IF(VLOOKUP($A172,'Saisie des compétences'!$H:$AG,14,0)&lt;&gt;0,Compétences!$F$6,""),Compétences!$F$6)</f>
        <v>Se déplacer sur une quinzaine de mètres, sans aide à la flottaison et sans reprise d'appui</v>
      </c>
      <c r="H180" s="199"/>
    </row>
    <row r="181" spans="2:8" ht="37.9" customHeight="1" x14ac:dyDescent="0.25">
      <c r="B181" s="199"/>
      <c r="C181" s="414"/>
      <c r="D181" s="208" t="str">
        <f>IF($A172&lt;&gt;"",IF(VLOOKUP($A172,'Saisie des compétences'!$H:$AG,11,0)&lt;&gt;0,Compétences!$C$7,""),Compétences!$C$7)</f>
        <v xml:space="preserve">Entrer dans l’eau en sautant  sans aide </v>
      </c>
      <c r="E181" s="208" t="str">
        <f>IF($A172&lt;&gt;"",IF(VLOOKUP($A172,'Saisie des compétences'!$H:$AG,11,0)&lt;&gt;0,Compétences!$D$7,""),Compétences!$D$7)</f>
        <v>Se déplacer brièvement sous l'eau pour passer sous un objet flottant</v>
      </c>
      <c r="F181" s="208" t="str">
        <f>IF($A172&lt;&gt;"",IF(VLOOKUP($A172,'Saisie des compétences'!$H:$AG,11,0)&lt;&gt;0,Compétences!$E$7,""),Compétences!$E$7)</f>
        <v>Se laisser flotter un instant, sans bouger, sans aide à la flottaison</v>
      </c>
      <c r="G181" s="415"/>
      <c r="H181" s="199"/>
    </row>
    <row r="182" spans="2:8" ht="63.6" customHeight="1" x14ac:dyDescent="0.25">
      <c r="B182" s="199"/>
      <c r="C182" s="207" t="str">
        <f>IF(AND(D182="",E182="",F182="",G182=""),"","NIVEAU 4")</f>
        <v>NIVEAU 4</v>
      </c>
      <c r="D182" s="208" t="str">
        <f>IF($A172&lt;&gt;"",IF(VLOOKUP($A172,'Saisie des compétences'!$H:$AG,15,0)&lt;&gt;0,Compétences!$C$8,""),Compétences!$C$8)</f>
        <v>Entrer dans l'eau sans aide, en roulant (tapis) ou en glissant tête la première (toboggan)</v>
      </c>
      <c r="E182" s="208" t="str">
        <f>IF($A172&lt;&gt;"",IF(VLOOKUP($A172,'Saisie des compétences'!$H:$AG,16,0)&lt;&gt;0,Compétences!$D$8,""),Compétences!$D$8)</f>
        <v>Aller chercher un objet au fond du bassin, 
avec ou sans aide, en immersion complète</v>
      </c>
      <c r="F182" s="208" t="str">
        <f>IF($A172&lt;&gt;"",IF(VLOOKUP($A172,'Saisie des compétences'!$H:$AG,17,0)&lt;&gt;0,Compétences!$E$8,""),Compétences!$E$8)</f>
        <v>Faire l'étoile de mer sur le ventre et sur le dosavec éventuellement une reprise d'appui entre les deux</v>
      </c>
      <c r="G182" s="208" t="str">
        <f>IF($A172&lt;&gt;"",IF(VLOOKUP($A172,'Saisie des compétences'!$H:$AG,18,0)&lt;&gt;0,Compétences!$F$8,""),Compétences!$F$8)</f>
        <v>Se déplacer sur 15 m allongé sur le ventre ou sur le dos, sans aide à la flottaison et sans reprise d'appui</v>
      </c>
      <c r="H182" s="199"/>
    </row>
    <row r="183" spans="2:8" ht="17.45" customHeight="1" x14ac:dyDescent="0.25">
      <c r="B183" s="199"/>
      <c r="C183" s="414" t="str">
        <f>IF(AND(D183="",G183=""),"","NIVEAU 5")</f>
        <v>NIVEAU 5</v>
      </c>
      <c r="D183" s="415" t="str">
        <f>IF($A172&lt;&gt;"",IF(VLOOKUP($A172,'Saisie des compétences'!$H:$AG,19,0)&lt;&gt;0,Compétences!$C$9,""),Compétences!$C$9)</f>
        <v>Actions enchainées sans reprise d'appui</v>
      </c>
      <c r="E183" s="415"/>
      <c r="F183" s="415"/>
      <c r="G183" s="415" t="str">
        <f>IF($A172&lt;&gt;"",IF(VLOOKUP($A172,'Saisie des compétences'!$H:$AG,22,0)&lt;&gt;0,Compétences!$F$9,""),Compétences!$F$9)</f>
        <v>Se déplacer sur 20 mètres, 10 mètres sur le ventre et 10 mètres sur le dos</v>
      </c>
      <c r="H183" s="199"/>
    </row>
    <row r="184" spans="2:8" ht="49.15" customHeight="1" x14ac:dyDescent="0.25">
      <c r="B184" s="199"/>
      <c r="C184" s="414"/>
      <c r="D184" s="208" t="str">
        <f>IF($A172&lt;&gt;"",IF(VLOOKUP($A172,'Saisie des compétences'!$H:$AG,19,0)&lt;&gt;0,Compétences!$C$10,""),Compétences!$C$10)</f>
        <v>Entrer dans l'eau en effectuant une bascule avant</v>
      </c>
      <c r="E184" s="208" t="str">
        <f>IF($A172&lt;&gt;"",IF(VLOOKUP($A172,'Saisie des compétences'!$H:$AG,19,0)&lt;&gt;0,Compétences!$D$10,""),Compétences!$D$10)</f>
        <v>Effectuer un déplacement orienté en immersion (sans lunettes)</v>
      </c>
      <c r="F184" s="208" t="str">
        <f>IF($A172&lt;&gt;"",IF(VLOOKUP($A172,'Saisie des compétences'!$H:$AG,19,0)&lt;&gt;0,Compétences!$E$10,""),Compétences!$E$10)</f>
        <v>Rester immobile sur place 5 à 10 secondes avant de regagner le bord du bassin</v>
      </c>
      <c r="G184" s="415"/>
      <c r="H184" s="199"/>
    </row>
    <row r="185" spans="2:8" ht="82.15" customHeight="1" x14ac:dyDescent="0.25">
      <c r="B185" s="199"/>
      <c r="C185" s="207" t="str">
        <f>IF(AND(D185="",E185="",F185="",G185=""),"","NIVEAU 6")</f>
        <v>NIVEAU 6</v>
      </c>
      <c r="D185" s="208" t="str">
        <f>IF($A172&lt;&gt;"",IF(VLOOKUP($A172,'Saisie des compétences'!$H:$AG,23,0)&lt;&gt;0,Compétences!$C$11,""),Compétences!$C$11)</f>
        <v>Sauter ou plonger dans le grand bain à partir d'un plot</v>
      </c>
      <c r="E185" s="208" t="str">
        <f>IF($A172&lt;&gt;"",IF(VLOOKUP($A172,'Saisie des compétences'!$H:$AG,24,0)&lt;&gt;0,Compétences!$D$11,""),Compétences!$D$11)</f>
        <v>Aller chercher un objet lesté au fond du bassin (1m60) à la suite d'un plongeon canard</v>
      </c>
      <c r="F185" s="208" t="str">
        <f>IF($A172&lt;&gt;"",IF(VLOOKUP($A172,'Saisie des compétences'!$H:$AG,25,0)&lt;&gt;0,Compétences!$E$11,""),Compétences!$E$11)</f>
        <v>Enchaîner au moins un équilibre en position horizontale (étoile de mer 5s) et un équilibre en position verticale (5s), sans reprise d'appui entre les deux.</v>
      </c>
      <c r="G185" s="208" t="str">
        <f>IF($A172&lt;&gt;"",IF(VLOOKUP($A172,'Saisie des compétences'!$H:$AG,26,0)&lt;&gt;0,Compétences!$F$11,""),Compétences!$F$11)</f>
        <v xml:space="preserve">Se déplacer 30 m : 15 mètres sur le ventre et 15 mètres  sur le dos </v>
      </c>
      <c r="H185" s="199"/>
    </row>
    <row r="186" spans="2:8" ht="17.45" customHeight="1" x14ac:dyDescent="0.25">
      <c r="B186" s="199"/>
      <c r="C186" s="414"/>
      <c r="D186" s="415"/>
      <c r="E186" s="415"/>
      <c r="F186" s="415"/>
      <c r="G186" s="415"/>
      <c r="H186" s="199"/>
    </row>
    <row r="187" spans="2:8" ht="75.599999999999994" customHeight="1" x14ac:dyDescent="0.25">
      <c r="C187" s="414"/>
      <c r="D187" s="208"/>
      <c r="E187" s="208"/>
      <c r="F187" s="208"/>
      <c r="G187" s="208"/>
    </row>
    <row r="188" spans="2:8" ht="42" customHeight="1" x14ac:dyDescent="0.25">
      <c r="C188" s="207"/>
      <c r="D188" s="204"/>
      <c r="E188" s="204"/>
      <c r="F188" s="204"/>
      <c r="G188" s="204"/>
    </row>
    <row r="190" spans="2:8" x14ac:dyDescent="0.25">
      <c r="C190" s="209" t="str">
        <f>"À  "</f>
        <v xml:space="preserve">À  </v>
      </c>
      <c r="D190" s="210">
        <f>Sélection!$N$31</f>
        <v>0</v>
      </c>
      <c r="F190" s="198" t="str">
        <f>CONCATENATE(Sélection!$N$22," ",Sélection!$N$24,"  ",Sélection!$N$26)</f>
        <v xml:space="preserve">   PE</v>
      </c>
    </row>
    <row r="192" spans="2:8" x14ac:dyDescent="0.25">
      <c r="C192" s="209" t="str">
        <f>"le  "</f>
        <v xml:space="preserve">le  </v>
      </c>
      <c r="D192" s="211">
        <f>Sélection!$N$29</f>
        <v>0</v>
      </c>
    </row>
    <row r="193" spans="1:8" s="196" customFormat="1" ht="21" x14ac:dyDescent="0.35">
      <c r="B193" s="197"/>
      <c r="C193" s="197"/>
      <c r="D193" s="197"/>
      <c r="E193" s="197" t="s">
        <v>1999</v>
      </c>
      <c r="F193" s="197"/>
      <c r="G193" s="197"/>
      <c r="H193" s="197"/>
    </row>
    <row r="194" spans="1:8" ht="8.4499999999999993" customHeight="1" x14ac:dyDescent="0.25">
      <c r="B194" s="199"/>
      <c r="C194" s="199"/>
      <c r="D194" s="199"/>
      <c r="E194" s="199"/>
      <c r="F194" s="199"/>
      <c r="G194" s="199"/>
      <c r="H194" s="199"/>
    </row>
    <row r="195" spans="1:8" ht="15.6" customHeight="1" x14ac:dyDescent="0.25">
      <c r="A195" s="198">
        <v>9</v>
      </c>
      <c r="B195" s="199"/>
      <c r="C195" s="200" t="s">
        <v>1951</v>
      </c>
      <c r="D195" s="201" t="str">
        <f>IFERROR(VLOOKUP(A195,Sélection!$B:$F,5,0),"")</f>
        <v/>
      </c>
      <c r="E195" s="202"/>
      <c r="F195" s="201" t="str">
        <f>Paramètres!$E$14</f>
        <v/>
      </c>
      <c r="G195" s="199"/>
      <c r="H195" s="199"/>
    </row>
    <row r="196" spans="1:8" ht="15.75" x14ac:dyDescent="0.25">
      <c r="A196" s="198" t="str">
        <f>IFERROR(VLOOKUP(A195,Sélection!$B:$F,2,0),"")</f>
        <v/>
      </c>
      <c r="B196" s="199"/>
      <c r="C196" s="200"/>
      <c r="D196" s="200"/>
      <c r="E196" s="202"/>
      <c r="F196" s="203" t="str">
        <f>Paramètres!$E$16</f>
        <v/>
      </c>
      <c r="G196" s="199"/>
      <c r="H196" s="199"/>
    </row>
    <row r="197" spans="1:8" ht="15.75" x14ac:dyDescent="0.25">
      <c r="B197" s="199"/>
      <c r="C197" s="200" t="s">
        <v>1952</v>
      </c>
      <c r="D197" s="201" t="str">
        <f>IFERROR(VLOOKUP(A195,Sélection!$B:$F,4,0),"")</f>
        <v/>
      </c>
      <c r="E197" s="202"/>
      <c r="F197" s="202"/>
      <c r="G197" s="199"/>
      <c r="H197" s="199"/>
    </row>
    <row r="198" spans="1:8" ht="15.6" customHeight="1" x14ac:dyDescent="0.25">
      <c r="B198" s="199"/>
      <c r="C198" s="202"/>
      <c r="D198" s="202"/>
      <c r="E198" s="416">
        <f>Paramètres!$H$3</f>
        <v>0</v>
      </c>
      <c r="F198" s="416"/>
      <c r="G198" s="416"/>
      <c r="H198" s="199"/>
    </row>
    <row r="199" spans="1:8" ht="15.6" customHeight="1" x14ac:dyDescent="0.25">
      <c r="B199" s="199"/>
      <c r="C199" s="202"/>
      <c r="D199" s="204"/>
      <c r="E199" s="416"/>
      <c r="F199" s="416"/>
      <c r="G199" s="416"/>
      <c r="H199" s="199"/>
    </row>
    <row r="200" spans="1:8" ht="15.75" x14ac:dyDescent="0.25">
      <c r="B200" s="199"/>
      <c r="C200" s="202"/>
      <c r="D200" s="202"/>
      <c r="E200" s="205"/>
      <c r="F200" s="205"/>
      <c r="G200" s="205"/>
      <c r="H200" s="199"/>
    </row>
    <row r="201" spans="1:8" ht="48" customHeight="1" x14ac:dyDescent="0.25">
      <c r="B201" s="199"/>
      <c r="C201" s="199"/>
      <c r="D201" s="206" t="s">
        <v>1953</v>
      </c>
      <c r="E201" s="206" t="s">
        <v>1907</v>
      </c>
      <c r="F201" s="206" t="s">
        <v>1906</v>
      </c>
      <c r="G201" s="206" t="s">
        <v>1908</v>
      </c>
      <c r="H201" s="199"/>
    </row>
    <row r="202" spans="1:8" ht="54.6" customHeight="1" x14ac:dyDescent="0.25">
      <c r="B202" s="199"/>
      <c r="C202" s="207" t="str">
        <f>IF(AND(D202="",E202="",F202="",G202=""),"","NIVEAU 1")</f>
        <v>NIVEAU 1</v>
      </c>
      <c r="D202" s="208" t="str">
        <f>IF($A196&lt;&gt;"",IF(VLOOKUP($A196,'Saisie des compétences'!$H:$AG,3,0)&lt;&gt;0,Compétences!$C$4,""),Compétences!$C$4)</f>
        <v>Entrer dans l’eau en descendant par l’échelle</v>
      </c>
      <c r="E202" s="208" t="str">
        <f>IF($A196&lt;&gt;"",IF(VLOOKUP($A196,'Saisie des compétences'!$H:$AG,4,0)&lt;&gt;0,Compétences!$D$4,""),Compétences!$D$4)</f>
        <v>Immerger partiellement la tête</v>
      </c>
      <c r="F202" s="208" t="str">
        <f>IF($A196&lt;&gt;"",IF(VLOOKUP($A196,'Saisie des compétences'!$H:$AG,5,0)&lt;&gt;0,Compétences!$E$4,""),Compétences!$E$4)</f>
        <v>Se laisser flotter, avec l'aide d'une ou deux frites ou d'un appui stable</v>
      </c>
      <c r="G202" s="208" t="str">
        <f>IF($A196&lt;&gt;"",IF(VLOOKUP($A196,'Saisie des compétences'!$H:$AG,6,0)&lt;&gt;0,Compétences!$F$4,""),Compétences!$F$4)</f>
        <v>Se déplacer sur une quinzaine de mètres dans l'eau, le long du mur, en prenant appui dessus</v>
      </c>
      <c r="H202" s="199"/>
    </row>
    <row r="203" spans="1:8" ht="46.9" customHeight="1" x14ac:dyDescent="0.25">
      <c r="B203" s="199"/>
      <c r="C203" s="207" t="str">
        <f>IF(AND(D203="",E203="",F203="",G203=""),"","NIVEAU 2")</f>
        <v>NIVEAU 2</v>
      </c>
      <c r="D203" s="208" t="str">
        <f>IF($A196&lt;&gt;"",IF(VLOOKUP($A196,'Saisie des compétences'!$H:$AG,7,0)&lt;&gt;0,Compétences!$C$5,""),Compétences!$C$5)</f>
        <v>Entrer dans l’eau en sautant avec ou sans aide à la flottaison
(frite ou perche)</v>
      </c>
      <c r="E203" s="208" t="str">
        <f>IF($A196&lt;&gt;"",IF(VLOOKUP($A196,'Saisie des compétences'!$H:$AG,8,0)&lt;&gt;0,Compétences!$D$5,""),Compétences!$D$5)</f>
        <v>Immerger totalement la tête, avec ou sans appui</v>
      </c>
      <c r="F203" s="208" t="str">
        <f>IF($A196&lt;&gt;"",IF(VLOOKUP($A196,'Saisie des compétences'!$H:$AG,9,0)&lt;&gt;0,Compétences!$E$5,""),Compétences!$E$5)</f>
        <v>Se laisser flotter sans bouger, avec  l'aide d'un appui instable</v>
      </c>
      <c r="G203" s="208" t="str">
        <f>IF($A196&lt;&gt;"",IF(VLOOKUP($A196,'Saisie des compétences'!$H:$AG,10,0)&lt;&gt;0,Compétences!$F$5,""),Compétences!$F$5)</f>
        <v>Se déplacer sur une quinzaine de mètres, sans appui au mur, avec une aide à la flottaison</v>
      </c>
      <c r="H203" s="199"/>
    </row>
    <row r="204" spans="1:8" ht="19.899999999999999" customHeight="1" x14ac:dyDescent="0.25">
      <c r="B204" s="199"/>
      <c r="C204" s="414" t="str">
        <f>IF(AND(D204="",G204=""),"","NIVEAU 3")</f>
        <v>NIVEAU 3</v>
      </c>
      <c r="D204" s="415" t="str">
        <f>IF($A196&lt;&gt;"",IF(VLOOKUP($A196,'Saisie des compétences'!$H:$AG,11,0)&lt;&gt;0,Compétences!$C$6,""),Compétences!$C$6)</f>
        <v>Actions enchainées sans reprise d'appui</v>
      </c>
      <c r="E204" s="415"/>
      <c r="F204" s="415"/>
      <c r="G204" s="415" t="str">
        <f>IF($A196&lt;&gt;"",IF(VLOOKUP($A196,'Saisie des compétences'!$H:$AG,14,0)&lt;&gt;0,Compétences!$F$6,""),Compétences!$F$6)</f>
        <v>Se déplacer sur une quinzaine de mètres, sans aide à la flottaison et sans reprise d'appui</v>
      </c>
      <c r="H204" s="199"/>
    </row>
    <row r="205" spans="1:8" ht="37.9" customHeight="1" x14ac:dyDescent="0.25">
      <c r="B205" s="199"/>
      <c r="C205" s="414"/>
      <c r="D205" s="208" t="str">
        <f>IF($A196&lt;&gt;"",IF(VLOOKUP($A196,'Saisie des compétences'!$H:$AG,11,0)&lt;&gt;0,Compétences!$C$7,""),Compétences!$C$7)</f>
        <v xml:space="preserve">Entrer dans l’eau en sautant  sans aide </v>
      </c>
      <c r="E205" s="208" t="str">
        <f>IF($A196&lt;&gt;"",IF(VLOOKUP($A196,'Saisie des compétences'!$H:$AG,11,0)&lt;&gt;0,Compétences!$D$7,""),Compétences!$D$7)</f>
        <v>Se déplacer brièvement sous l'eau pour passer sous un objet flottant</v>
      </c>
      <c r="F205" s="208" t="str">
        <f>IF($A196&lt;&gt;"",IF(VLOOKUP($A196,'Saisie des compétences'!$H:$AG,11,0)&lt;&gt;0,Compétences!$E$7,""),Compétences!$E$7)</f>
        <v>Se laisser flotter un instant, sans bouger, sans aide à la flottaison</v>
      </c>
      <c r="G205" s="415"/>
      <c r="H205" s="199"/>
    </row>
    <row r="206" spans="1:8" ht="63.6" customHeight="1" x14ac:dyDescent="0.25">
      <c r="B206" s="199"/>
      <c r="C206" s="207" t="str">
        <f>IF(AND(D206="",E206="",F206="",G206=""),"","NIVEAU 4")</f>
        <v>NIVEAU 4</v>
      </c>
      <c r="D206" s="208" t="str">
        <f>IF($A196&lt;&gt;"",IF(VLOOKUP($A196,'Saisie des compétences'!$H:$AG,15,0)&lt;&gt;0,Compétences!$C$8,""),Compétences!$C$8)</f>
        <v>Entrer dans l'eau sans aide, en roulant (tapis) ou en glissant tête la première (toboggan)</v>
      </c>
      <c r="E206" s="208" t="str">
        <f>IF($A196&lt;&gt;"",IF(VLOOKUP($A196,'Saisie des compétences'!$H:$AG,16,0)&lt;&gt;0,Compétences!$D$8,""),Compétences!$D$8)</f>
        <v>Aller chercher un objet au fond du bassin, 
avec ou sans aide, en immersion complète</v>
      </c>
      <c r="F206" s="208" t="str">
        <f>IF($A196&lt;&gt;"",IF(VLOOKUP($A196,'Saisie des compétences'!$H:$AG,17,0)&lt;&gt;0,Compétences!$E$8,""),Compétences!$E$8)</f>
        <v>Faire l'étoile de mer sur le ventre et sur le dosavec éventuellement une reprise d'appui entre les deux</v>
      </c>
      <c r="G206" s="208" t="str">
        <f>IF($A196&lt;&gt;"",IF(VLOOKUP($A196,'Saisie des compétences'!$H:$AG,18,0)&lt;&gt;0,Compétences!$F$8,""),Compétences!$F$8)</f>
        <v>Se déplacer sur 15 m allongé sur le ventre ou sur le dos, sans aide à la flottaison et sans reprise d'appui</v>
      </c>
      <c r="H206" s="199"/>
    </row>
    <row r="207" spans="1:8" ht="17.45" customHeight="1" x14ac:dyDescent="0.25">
      <c r="B207" s="199"/>
      <c r="C207" s="414" t="str">
        <f>IF(AND(D207="",G207=""),"","NIVEAU 5")</f>
        <v>NIVEAU 5</v>
      </c>
      <c r="D207" s="415" t="str">
        <f>IF($A196&lt;&gt;"",IF(VLOOKUP($A196,'Saisie des compétences'!$H:$AG,19,0)&lt;&gt;0,Compétences!$C$9,""),Compétences!$C$9)</f>
        <v>Actions enchainées sans reprise d'appui</v>
      </c>
      <c r="E207" s="415"/>
      <c r="F207" s="415"/>
      <c r="G207" s="415" t="str">
        <f>IF($A196&lt;&gt;"",IF(VLOOKUP($A196,'Saisie des compétences'!$H:$AG,22,0)&lt;&gt;0,Compétences!$F$9,""),Compétences!$F$9)</f>
        <v>Se déplacer sur 20 mètres, 10 mètres sur le ventre et 10 mètres sur le dos</v>
      </c>
      <c r="H207" s="199"/>
    </row>
    <row r="208" spans="1:8" ht="49.15" customHeight="1" x14ac:dyDescent="0.25">
      <c r="B208" s="199"/>
      <c r="C208" s="414"/>
      <c r="D208" s="208" t="str">
        <f>IF($A196&lt;&gt;"",IF(VLOOKUP($A196,'Saisie des compétences'!$H:$AG,19,0)&lt;&gt;0,Compétences!$C$10,""),Compétences!$C$10)</f>
        <v>Entrer dans l'eau en effectuant une bascule avant</v>
      </c>
      <c r="E208" s="208" t="str">
        <f>IF($A196&lt;&gt;"",IF(VLOOKUP($A196,'Saisie des compétences'!$H:$AG,19,0)&lt;&gt;0,Compétences!$D$10,""),Compétences!$D$10)</f>
        <v>Effectuer un déplacement orienté en immersion (sans lunettes)</v>
      </c>
      <c r="F208" s="208" t="str">
        <f>IF($A196&lt;&gt;"",IF(VLOOKUP($A196,'Saisie des compétences'!$H:$AG,19,0)&lt;&gt;0,Compétences!$E$10,""),Compétences!$E$10)</f>
        <v>Rester immobile sur place 5 à 10 secondes avant de regagner le bord du bassin</v>
      </c>
      <c r="G208" s="415"/>
      <c r="H208" s="199"/>
    </row>
    <row r="209" spans="1:8" ht="82.15" customHeight="1" x14ac:dyDescent="0.25">
      <c r="B209" s="199"/>
      <c r="C209" s="207" t="str">
        <f>IF(AND(D209="",E209="",F209="",G209=""),"","NIVEAU 6")</f>
        <v>NIVEAU 6</v>
      </c>
      <c r="D209" s="208" t="str">
        <f>IF($A196&lt;&gt;"",IF(VLOOKUP($A196,'Saisie des compétences'!$H:$AG,23,0)&lt;&gt;0,Compétences!$C$11,""),Compétences!$C$11)</f>
        <v>Sauter ou plonger dans le grand bain à partir d'un plot</v>
      </c>
      <c r="E209" s="208" t="str">
        <f>IF($A196&lt;&gt;"",IF(VLOOKUP($A196,'Saisie des compétences'!$H:$AG,24,0)&lt;&gt;0,Compétences!$D$11,""),Compétences!$D$11)</f>
        <v>Aller chercher un objet lesté au fond du bassin (1m60) à la suite d'un plongeon canard</v>
      </c>
      <c r="F209" s="208" t="str">
        <f>IF($A196&lt;&gt;"",IF(VLOOKUP($A196,'Saisie des compétences'!$H:$AG,25,0)&lt;&gt;0,Compétences!$E$11,""),Compétences!$E$11)</f>
        <v>Enchaîner au moins un équilibre en position horizontale (étoile de mer 5s) et un équilibre en position verticale (5s), sans reprise d'appui entre les deux.</v>
      </c>
      <c r="G209" s="208" t="str">
        <f>IF($A196&lt;&gt;"",IF(VLOOKUP($A196,'Saisie des compétences'!$H:$AG,26,0)&lt;&gt;0,Compétences!$F$11,""),Compétences!$F$11)</f>
        <v xml:space="preserve">Se déplacer 30 m : 15 mètres sur le ventre et 15 mètres  sur le dos </v>
      </c>
      <c r="H209" s="199"/>
    </row>
    <row r="210" spans="1:8" ht="17.45" customHeight="1" x14ac:dyDescent="0.25">
      <c r="B210" s="199"/>
      <c r="C210" s="414"/>
      <c r="D210" s="415"/>
      <c r="E210" s="415"/>
      <c r="F210" s="415"/>
      <c r="G210" s="415"/>
      <c r="H210" s="199"/>
    </row>
    <row r="211" spans="1:8" ht="75.599999999999994" customHeight="1" x14ac:dyDescent="0.25">
      <c r="C211" s="414"/>
      <c r="D211" s="208"/>
      <c r="E211" s="208"/>
      <c r="F211" s="208"/>
      <c r="G211" s="208"/>
    </row>
    <row r="212" spans="1:8" ht="42" customHeight="1" x14ac:dyDescent="0.25">
      <c r="C212" s="207"/>
      <c r="D212" s="204"/>
      <c r="E212" s="204"/>
      <c r="F212" s="204"/>
      <c r="G212" s="204"/>
    </row>
    <row r="214" spans="1:8" x14ac:dyDescent="0.25">
      <c r="C214" s="209" t="str">
        <f>"À  "</f>
        <v xml:space="preserve">À  </v>
      </c>
      <c r="D214" s="210">
        <f>Sélection!$N$31</f>
        <v>0</v>
      </c>
      <c r="F214" s="198" t="str">
        <f>CONCATENATE(Sélection!$N$22," ",Sélection!$N$24,"  ",Sélection!$N$26)</f>
        <v xml:space="preserve">   PE</v>
      </c>
    </row>
    <row r="216" spans="1:8" x14ac:dyDescent="0.25">
      <c r="C216" s="209" t="str">
        <f>"le  "</f>
        <v xml:space="preserve">le  </v>
      </c>
      <c r="D216" s="211">
        <f>Sélection!$N$29</f>
        <v>0</v>
      </c>
    </row>
    <row r="217" spans="1:8" s="196" customFormat="1" ht="21" x14ac:dyDescent="0.35">
      <c r="B217" s="197"/>
      <c r="C217" s="197"/>
      <c r="D217" s="197"/>
      <c r="E217" s="197" t="s">
        <v>1999</v>
      </c>
      <c r="F217" s="197"/>
      <c r="G217" s="197"/>
      <c r="H217" s="197"/>
    </row>
    <row r="218" spans="1:8" ht="8.4499999999999993" customHeight="1" x14ac:dyDescent="0.25">
      <c r="B218" s="199"/>
      <c r="C218" s="199"/>
      <c r="D218" s="199"/>
      <c r="E218" s="199"/>
      <c r="F218" s="199"/>
      <c r="G218" s="199"/>
      <c r="H218" s="199"/>
    </row>
    <row r="219" spans="1:8" ht="15.6" customHeight="1" x14ac:dyDescent="0.25">
      <c r="A219" s="198">
        <v>10</v>
      </c>
      <c r="B219" s="199"/>
      <c r="C219" s="200" t="s">
        <v>1951</v>
      </c>
      <c r="D219" s="201" t="str">
        <f>IFERROR(VLOOKUP(A219,Sélection!$B:$F,5,0),"")</f>
        <v/>
      </c>
      <c r="E219" s="202"/>
      <c r="F219" s="201" t="str">
        <f>Paramètres!$E$14</f>
        <v/>
      </c>
      <c r="G219" s="199"/>
      <c r="H219" s="199"/>
    </row>
    <row r="220" spans="1:8" ht="15.75" x14ac:dyDescent="0.25">
      <c r="A220" s="198" t="str">
        <f>IFERROR(VLOOKUP(A219,Sélection!$B:$F,2,0),"")</f>
        <v/>
      </c>
      <c r="B220" s="199"/>
      <c r="C220" s="200"/>
      <c r="D220" s="200"/>
      <c r="E220" s="202"/>
      <c r="F220" s="203" t="str">
        <f>Paramètres!$E$16</f>
        <v/>
      </c>
      <c r="G220" s="199"/>
      <c r="H220" s="199"/>
    </row>
    <row r="221" spans="1:8" ht="15.75" x14ac:dyDescent="0.25">
      <c r="B221" s="199"/>
      <c r="C221" s="200" t="s">
        <v>1952</v>
      </c>
      <c r="D221" s="201" t="str">
        <f>IFERROR(VLOOKUP(A219,Sélection!$B:$F,4,0),"")</f>
        <v/>
      </c>
      <c r="E221" s="202"/>
      <c r="F221" s="202"/>
      <c r="G221" s="199"/>
      <c r="H221" s="199"/>
    </row>
    <row r="222" spans="1:8" ht="15.6" customHeight="1" x14ac:dyDescent="0.25">
      <c r="B222" s="199"/>
      <c r="C222" s="202"/>
      <c r="D222" s="202"/>
      <c r="E222" s="416">
        <f>Paramètres!$H$3</f>
        <v>0</v>
      </c>
      <c r="F222" s="416"/>
      <c r="G222" s="416"/>
      <c r="H222" s="199"/>
    </row>
    <row r="223" spans="1:8" ht="15.6" customHeight="1" x14ac:dyDescent="0.25">
      <c r="B223" s="199"/>
      <c r="C223" s="202"/>
      <c r="D223" s="204"/>
      <c r="E223" s="416"/>
      <c r="F223" s="416"/>
      <c r="G223" s="416"/>
      <c r="H223" s="199"/>
    </row>
    <row r="224" spans="1:8" ht="15.75" x14ac:dyDescent="0.25">
      <c r="B224" s="199"/>
      <c r="C224" s="202"/>
      <c r="D224" s="202"/>
      <c r="E224" s="205"/>
      <c r="F224" s="205"/>
      <c r="G224" s="205"/>
      <c r="H224" s="199"/>
    </row>
    <row r="225" spans="2:8" ht="48" customHeight="1" x14ac:dyDescent="0.25">
      <c r="B225" s="199"/>
      <c r="C225" s="199"/>
      <c r="D225" s="206" t="s">
        <v>1953</v>
      </c>
      <c r="E225" s="206" t="s">
        <v>1907</v>
      </c>
      <c r="F225" s="206" t="s">
        <v>1906</v>
      </c>
      <c r="G225" s="206" t="s">
        <v>1908</v>
      </c>
      <c r="H225" s="199"/>
    </row>
    <row r="226" spans="2:8" ht="54.6" customHeight="1" x14ac:dyDescent="0.25">
      <c r="B226" s="199"/>
      <c r="C226" s="207" t="str">
        <f>IF(AND(D226="",E226="",F226="",G226=""),"","NIVEAU 1")</f>
        <v>NIVEAU 1</v>
      </c>
      <c r="D226" s="208" t="str">
        <f>IF($A220&lt;&gt;"",IF(VLOOKUP($A220,'Saisie des compétences'!$H:$AG,3,0)&lt;&gt;0,Compétences!$C$4,""),Compétences!$C$4)</f>
        <v>Entrer dans l’eau en descendant par l’échelle</v>
      </c>
      <c r="E226" s="208" t="str">
        <f>IF($A220&lt;&gt;"",IF(VLOOKUP($A220,'Saisie des compétences'!$H:$AG,4,0)&lt;&gt;0,Compétences!$D$4,""),Compétences!$D$4)</f>
        <v>Immerger partiellement la tête</v>
      </c>
      <c r="F226" s="208" t="str">
        <f>IF($A220&lt;&gt;"",IF(VLOOKUP($A220,'Saisie des compétences'!$H:$AG,5,0)&lt;&gt;0,Compétences!$E$4,""),Compétences!$E$4)</f>
        <v>Se laisser flotter, avec l'aide d'une ou deux frites ou d'un appui stable</v>
      </c>
      <c r="G226" s="208" t="str">
        <f>IF($A220&lt;&gt;"",IF(VLOOKUP($A220,'Saisie des compétences'!$H:$AG,6,0)&lt;&gt;0,Compétences!$F$4,""),Compétences!$F$4)</f>
        <v>Se déplacer sur une quinzaine de mètres dans l'eau, le long du mur, en prenant appui dessus</v>
      </c>
      <c r="H226" s="199"/>
    </row>
    <row r="227" spans="2:8" ht="46.9" customHeight="1" x14ac:dyDescent="0.25">
      <c r="B227" s="199"/>
      <c r="C227" s="207" t="str">
        <f>IF(AND(D227="",E227="",F227="",G227=""),"","NIVEAU 2")</f>
        <v>NIVEAU 2</v>
      </c>
      <c r="D227" s="208" t="str">
        <f>IF($A220&lt;&gt;"",IF(VLOOKUP($A220,'Saisie des compétences'!$H:$AG,7,0)&lt;&gt;0,Compétences!$C$5,""),Compétences!$C$5)</f>
        <v>Entrer dans l’eau en sautant avec ou sans aide à la flottaison
(frite ou perche)</v>
      </c>
      <c r="E227" s="208" t="str">
        <f>IF($A220&lt;&gt;"",IF(VLOOKUP($A220,'Saisie des compétences'!$H:$AG,8,0)&lt;&gt;0,Compétences!$D$5,""),Compétences!$D$5)</f>
        <v>Immerger totalement la tête, avec ou sans appui</v>
      </c>
      <c r="F227" s="208" t="str">
        <f>IF($A220&lt;&gt;"",IF(VLOOKUP($A220,'Saisie des compétences'!$H:$AG,9,0)&lt;&gt;0,Compétences!$E$5,""),Compétences!$E$5)</f>
        <v>Se laisser flotter sans bouger, avec  l'aide d'un appui instable</v>
      </c>
      <c r="G227" s="208" t="str">
        <f>IF($A220&lt;&gt;"",IF(VLOOKUP($A220,'Saisie des compétences'!$H:$AG,10,0)&lt;&gt;0,Compétences!$F$5,""),Compétences!$F$5)</f>
        <v>Se déplacer sur une quinzaine de mètres, sans appui au mur, avec une aide à la flottaison</v>
      </c>
      <c r="H227" s="199"/>
    </row>
    <row r="228" spans="2:8" ht="19.899999999999999" customHeight="1" x14ac:dyDescent="0.25">
      <c r="B228" s="199"/>
      <c r="C228" s="414" t="str">
        <f>IF(AND(D228="",G228=""),"","NIVEAU 3")</f>
        <v>NIVEAU 3</v>
      </c>
      <c r="D228" s="415" t="str">
        <f>IF($A220&lt;&gt;"",IF(VLOOKUP($A220,'Saisie des compétences'!$H:$AG,11,0)&lt;&gt;0,Compétences!$C$6,""),Compétences!$C$6)</f>
        <v>Actions enchainées sans reprise d'appui</v>
      </c>
      <c r="E228" s="415"/>
      <c r="F228" s="415"/>
      <c r="G228" s="415" t="str">
        <f>IF($A220&lt;&gt;"",IF(VLOOKUP($A220,'Saisie des compétences'!$H:$AG,14,0)&lt;&gt;0,Compétences!$F$6,""),Compétences!$F$6)</f>
        <v>Se déplacer sur une quinzaine de mètres, sans aide à la flottaison et sans reprise d'appui</v>
      </c>
      <c r="H228" s="199"/>
    </row>
    <row r="229" spans="2:8" ht="37.9" customHeight="1" x14ac:dyDescent="0.25">
      <c r="B229" s="199"/>
      <c r="C229" s="414"/>
      <c r="D229" s="208" t="str">
        <f>IF($A220&lt;&gt;"",IF(VLOOKUP($A220,'Saisie des compétences'!$H:$AG,11,0)&lt;&gt;0,Compétences!$C$7,""),Compétences!$C$7)</f>
        <v xml:space="preserve">Entrer dans l’eau en sautant  sans aide </v>
      </c>
      <c r="E229" s="208" t="str">
        <f>IF($A220&lt;&gt;"",IF(VLOOKUP($A220,'Saisie des compétences'!$H:$AG,11,0)&lt;&gt;0,Compétences!$D$7,""),Compétences!$D$7)</f>
        <v>Se déplacer brièvement sous l'eau pour passer sous un objet flottant</v>
      </c>
      <c r="F229" s="208" t="str">
        <f>IF($A220&lt;&gt;"",IF(VLOOKUP($A220,'Saisie des compétences'!$H:$AG,11,0)&lt;&gt;0,Compétences!$E$7,""),Compétences!$E$7)</f>
        <v>Se laisser flotter un instant, sans bouger, sans aide à la flottaison</v>
      </c>
      <c r="G229" s="415"/>
      <c r="H229" s="199"/>
    </row>
    <row r="230" spans="2:8" ht="63.6" customHeight="1" x14ac:dyDescent="0.25">
      <c r="B230" s="199"/>
      <c r="C230" s="207" t="str">
        <f>IF(AND(D230="",E230="",F230="",G230=""),"","NIVEAU 4")</f>
        <v>NIVEAU 4</v>
      </c>
      <c r="D230" s="208" t="str">
        <f>IF($A220&lt;&gt;"",IF(VLOOKUP($A220,'Saisie des compétences'!$H:$AG,15,0)&lt;&gt;0,Compétences!$C$8,""),Compétences!$C$8)</f>
        <v>Entrer dans l'eau sans aide, en roulant (tapis) ou en glissant tête la première (toboggan)</v>
      </c>
      <c r="E230" s="208" t="str">
        <f>IF($A220&lt;&gt;"",IF(VLOOKUP($A220,'Saisie des compétences'!$H:$AG,16,0)&lt;&gt;0,Compétences!$D$8,""),Compétences!$D$8)</f>
        <v>Aller chercher un objet au fond du bassin, 
avec ou sans aide, en immersion complète</v>
      </c>
      <c r="F230" s="208" t="str">
        <f>IF($A220&lt;&gt;"",IF(VLOOKUP($A220,'Saisie des compétences'!$H:$AG,17,0)&lt;&gt;0,Compétences!$E$8,""),Compétences!$E$8)</f>
        <v>Faire l'étoile de mer sur le ventre et sur le dosavec éventuellement une reprise d'appui entre les deux</v>
      </c>
      <c r="G230" s="208" t="str">
        <f>IF($A220&lt;&gt;"",IF(VLOOKUP($A220,'Saisie des compétences'!$H:$AG,18,0)&lt;&gt;0,Compétences!$F$8,""),Compétences!$F$8)</f>
        <v>Se déplacer sur 15 m allongé sur le ventre ou sur le dos, sans aide à la flottaison et sans reprise d'appui</v>
      </c>
      <c r="H230" s="199"/>
    </row>
    <row r="231" spans="2:8" ht="17.45" customHeight="1" x14ac:dyDescent="0.25">
      <c r="B231" s="199"/>
      <c r="C231" s="414" t="str">
        <f>IF(AND(D231="",G231=""),"","NIVEAU 5")</f>
        <v>NIVEAU 5</v>
      </c>
      <c r="D231" s="415" t="str">
        <f>IF($A220&lt;&gt;"",IF(VLOOKUP($A220,'Saisie des compétences'!$H:$AG,19,0)&lt;&gt;0,Compétences!$C$9,""),Compétences!$C$9)</f>
        <v>Actions enchainées sans reprise d'appui</v>
      </c>
      <c r="E231" s="415"/>
      <c r="F231" s="415"/>
      <c r="G231" s="415" t="str">
        <f>IF($A220&lt;&gt;"",IF(VLOOKUP($A220,'Saisie des compétences'!$H:$AG,22,0)&lt;&gt;0,Compétences!$F$9,""),Compétences!$F$9)</f>
        <v>Se déplacer sur 20 mètres, 10 mètres sur le ventre et 10 mètres sur le dos</v>
      </c>
      <c r="H231" s="199"/>
    </row>
    <row r="232" spans="2:8" ht="49.15" customHeight="1" x14ac:dyDescent="0.25">
      <c r="B232" s="199"/>
      <c r="C232" s="414"/>
      <c r="D232" s="208" t="str">
        <f>IF($A220&lt;&gt;"",IF(VLOOKUP($A220,'Saisie des compétences'!$H:$AG,19,0)&lt;&gt;0,Compétences!$C$10,""),Compétences!$C$10)</f>
        <v>Entrer dans l'eau en effectuant une bascule avant</v>
      </c>
      <c r="E232" s="208" t="str">
        <f>IF($A220&lt;&gt;"",IF(VLOOKUP($A220,'Saisie des compétences'!$H:$AG,19,0)&lt;&gt;0,Compétences!$D$10,""),Compétences!$D$10)</f>
        <v>Effectuer un déplacement orienté en immersion (sans lunettes)</v>
      </c>
      <c r="F232" s="208" t="str">
        <f>IF($A220&lt;&gt;"",IF(VLOOKUP($A220,'Saisie des compétences'!$H:$AG,19,0)&lt;&gt;0,Compétences!$E$10,""),Compétences!$E$10)</f>
        <v>Rester immobile sur place 5 à 10 secondes avant de regagner le bord du bassin</v>
      </c>
      <c r="G232" s="415"/>
      <c r="H232" s="199"/>
    </row>
    <row r="233" spans="2:8" ht="82.15" customHeight="1" x14ac:dyDescent="0.25">
      <c r="B233" s="199"/>
      <c r="C233" s="207" t="str">
        <f>IF(AND(D233="",E233="",F233="",G233=""),"","NIVEAU 6")</f>
        <v>NIVEAU 6</v>
      </c>
      <c r="D233" s="208" t="str">
        <f>IF($A220&lt;&gt;"",IF(VLOOKUP($A220,'Saisie des compétences'!$H:$AG,23,0)&lt;&gt;0,Compétences!$C$11,""),Compétences!$C$11)</f>
        <v>Sauter ou plonger dans le grand bain à partir d'un plot</v>
      </c>
      <c r="E233" s="208" t="str">
        <f>IF($A220&lt;&gt;"",IF(VLOOKUP($A220,'Saisie des compétences'!$H:$AG,24,0)&lt;&gt;0,Compétences!$D$11,""),Compétences!$D$11)</f>
        <v>Aller chercher un objet lesté au fond du bassin (1m60) à la suite d'un plongeon canard</v>
      </c>
      <c r="F233" s="208" t="str">
        <f>IF($A220&lt;&gt;"",IF(VLOOKUP($A220,'Saisie des compétences'!$H:$AG,25,0)&lt;&gt;0,Compétences!$E$11,""),Compétences!$E$11)</f>
        <v>Enchaîner au moins un équilibre en position horizontale (étoile de mer 5s) et un équilibre en position verticale (5s), sans reprise d'appui entre les deux.</v>
      </c>
      <c r="G233" s="208" t="str">
        <f>IF($A220&lt;&gt;"",IF(VLOOKUP($A220,'Saisie des compétences'!$H:$AG,26,0)&lt;&gt;0,Compétences!$F$11,""),Compétences!$F$11)</f>
        <v xml:space="preserve">Se déplacer 30 m : 15 mètres sur le ventre et 15 mètres  sur le dos </v>
      </c>
      <c r="H233" s="199"/>
    </row>
    <row r="234" spans="2:8" ht="17.45" customHeight="1" x14ac:dyDescent="0.25">
      <c r="B234" s="199"/>
      <c r="C234" s="414"/>
      <c r="D234" s="415"/>
      <c r="E234" s="415"/>
      <c r="F234" s="415"/>
      <c r="G234" s="415"/>
      <c r="H234" s="199"/>
    </row>
    <row r="235" spans="2:8" ht="75.599999999999994" customHeight="1" x14ac:dyDescent="0.25">
      <c r="C235" s="414"/>
      <c r="D235" s="208"/>
      <c r="E235" s="208"/>
      <c r="F235" s="208"/>
      <c r="G235" s="208"/>
    </row>
    <row r="236" spans="2:8" ht="42" customHeight="1" x14ac:dyDescent="0.25">
      <c r="C236" s="207"/>
      <c r="D236" s="204"/>
      <c r="E236" s="204"/>
      <c r="F236" s="204"/>
      <c r="G236" s="204"/>
    </row>
    <row r="238" spans="2:8" x14ac:dyDescent="0.25">
      <c r="C238" s="209" t="str">
        <f>"À  "</f>
        <v xml:space="preserve">À  </v>
      </c>
      <c r="D238" s="210">
        <f>Sélection!$N$31</f>
        <v>0</v>
      </c>
      <c r="F238" s="198" t="str">
        <f>CONCATENATE(Sélection!$N$22," ",Sélection!$N$24,"  ",Sélection!$N$26)</f>
        <v xml:space="preserve">   PE</v>
      </c>
    </row>
    <row r="240" spans="2:8" x14ac:dyDescent="0.25">
      <c r="C240" s="209" t="str">
        <f>"le  "</f>
        <v xml:space="preserve">le  </v>
      </c>
      <c r="D240" s="211">
        <f>Sélection!$N$29</f>
        <v>0</v>
      </c>
    </row>
    <row r="241" spans="1:8" s="196" customFormat="1" ht="21" x14ac:dyDescent="0.35">
      <c r="B241" s="197"/>
      <c r="C241" s="197"/>
      <c r="D241" s="197"/>
      <c r="E241" s="197" t="s">
        <v>1999</v>
      </c>
      <c r="F241" s="197"/>
      <c r="G241" s="197"/>
      <c r="H241" s="197"/>
    </row>
    <row r="242" spans="1:8" ht="8.4499999999999993" customHeight="1" x14ac:dyDescent="0.25">
      <c r="B242" s="199"/>
      <c r="C242" s="199"/>
      <c r="D242" s="199"/>
      <c r="E242" s="199"/>
      <c r="F242" s="199"/>
      <c r="G242" s="199"/>
      <c r="H242" s="199"/>
    </row>
    <row r="243" spans="1:8" ht="15.6" customHeight="1" x14ac:dyDescent="0.25">
      <c r="A243" s="198">
        <v>11</v>
      </c>
      <c r="B243" s="199"/>
      <c r="C243" s="200" t="s">
        <v>1951</v>
      </c>
      <c r="D243" s="201" t="str">
        <f>IFERROR(VLOOKUP(A243,Sélection!$B:$F,5,0),"")</f>
        <v/>
      </c>
      <c r="E243" s="202"/>
      <c r="F243" s="201" t="str">
        <f>Paramètres!$E$14</f>
        <v/>
      </c>
      <c r="G243" s="199"/>
      <c r="H243" s="199"/>
    </row>
    <row r="244" spans="1:8" ht="15.75" x14ac:dyDescent="0.25">
      <c r="A244" s="198" t="str">
        <f>IFERROR(VLOOKUP(A243,Sélection!$B:$F,2,0),"")</f>
        <v/>
      </c>
      <c r="B244" s="199"/>
      <c r="C244" s="200"/>
      <c r="D244" s="200"/>
      <c r="E244" s="202"/>
      <c r="F244" s="203" t="str">
        <f>Paramètres!$E$16</f>
        <v/>
      </c>
      <c r="G244" s="199"/>
      <c r="H244" s="199"/>
    </row>
    <row r="245" spans="1:8" ht="15.75" x14ac:dyDescent="0.25">
      <c r="B245" s="199"/>
      <c r="C245" s="200" t="s">
        <v>1952</v>
      </c>
      <c r="D245" s="201" t="str">
        <f>IFERROR(VLOOKUP(A243,Sélection!$B:$F,4,0),"")</f>
        <v/>
      </c>
      <c r="E245" s="202"/>
      <c r="F245" s="202"/>
      <c r="G245" s="199"/>
      <c r="H245" s="199"/>
    </row>
    <row r="246" spans="1:8" ht="15.6" customHeight="1" x14ac:dyDescent="0.25">
      <c r="B246" s="199"/>
      <c r="C246" s="202"/>
      <c r="D246" s="202"/>
      <c r="E246" s="416">
        <f>Paramètres!$H$3</f>
        <v>0</v>
      </c>
      <c r="F246" s="416"/>
      <c r="G246" s="416"/>
      <c r="H246" s="199"/>
    </row>
    <row r="247" spans="1:8" ht="15.6" customHeight="1" x14ac:dyDescent="0.25">
      <c r="B247" s="199"/>
      <c r="C247" s="202"/>
      <c r="D247" s="204"/>
      <c r="E247" s="416"/>
      <c r="F247" s="416"/>
      <c r="G247" s="416"/>
      <c r="H247" s="199"/>
    </row>
    <row r="248" spans="1:8" ht="15.75" x14ac:dyDescent="0.25">
      <c r="B248" s="199"/>
      <c r="C248" s="202"/>
      <c r="D248" s="202"/>
      <c r="E248" s="205"/>
      <c r="F248" s="205"/>
      <c r="G248" s="205"/>
      <c r="H248" s="199"/>
    </row>
    <row r="249" spans="1:8" ht="48" customHeight="1" x14ac:dyDescent="0.25">
      <c r="B249" s="199"/>
      <c r="C249" s="199"/>
      <c r="D249" s="206" t="s">
        <v>1953</v>
      </c>
      <c r="E249" s="206" t="s">
        <v>1907</v>
      </c>
      <c r="F249" s="206" t="s">
        <v>1906</v>
      </c>
      <c r="G249" s="206" t="s">
        <v>1908</v>
      </c>
      <c r="H249" s="199"/>
    </row>
    <row r="250" spans="1:8" ht="54.6" customHeight="1" x14ac:dyDescent="0.25">
      <c r="B250" s="199"/>
      <c r="C250" s="207" t="str">
        <f>IF(AND(D250="",E250="",F250="",G250=""),"","NIVEAU 1")</f>
        <v>NIVEAU 1</v>
      </c>
      <c r="D250" s="208" t="str">
        <f>IF($A244&lt;&gt;"",IF(VLOOKUP($A244,'Saisie des compétences'!$H:$AG,3,0)&lt;&gt;0,Compétences!$C$4,""),Compétences!$C$4)</f>
        <v>Entrer dans l’eau en descendant par l’échelle</v>
      </c>
      <c r="E250" s="208" t="str">
        <f>IF($A244&lt;&gt;"",IF(VLOOKUP($A244,'Saisie des compétences'!$H:$AG,4,0)&lt;&gt;0,Compétences!$D$4,""),Compétences!$D$4)</f>
        <v>Immerger partiellement la tête</v>
      </c>
      <c r="F250" s="208" t="str">
        <f>IF($A244&lt;&gt;"",IF(VLOOKUP($A244,'Saisie des compétences'!$H:$AG,5,0)&lt;&gt;0,Compétences!$E$4,""),Compétences!$E$4)</f>
        <v>Se laisser flotter, avec l'aide d'une ou deux frites ou d'un appui stable</v>
      </c>
      <c r="G250" s="208" t="str">
        <f>IF($A244&lt;&gt;"",IF(VLOOKUP($A244,'Saisie des compétences'!$H:$AG,6,0)&lt;&gt;0,Compétences!$F$4,""),Compétences!$F$4)</f>
        <v>Se déplacer sur une quinzaine de mètres dans l'eau, le long du mur, en prenant appui dessus</v>
      </c>
      <c r="H250" s="199"/>
    </row>
    <row r="251" spans="1:8" ht="46.9" customHeight="1" x14ac:dyDescent="0.25">
      <c r="B251" s="199"/>
      <c r="C251" s="207" t="str">
        <f>IF(AND(D251="",E251="",F251="",G251=""),"","NIVEAU 2")</f>
        <v>NIVEAU 2</v>
      </c>
      <c r="D251" s="208" t="str">
        <f>IF($A244&lt;&gt;"",IF(VLOOKUP($A244,'Saisie des compétences'!$H:$AG,7,0)&lt;&gt;0,Compétences!$C$5,""),Compétences!$C$5)</f>
        <v>Entrer dans l’eau en sautant avec ou sans aide à la flottaison
(frite ou perche)</v>
      </c>
      <c r="E251" s="208" t="str">
        <f>IF($A244&lt;&gt;"",IF(VLOOKUP($A244,'Saisie des compétences'!$H:$AG,8,0)&lt;&gt;0,Compétences!$D$5,""),Compétences!$D$5)</f>
        <v>Immerger totalement la tête, avec ou sans appui</v>
      </c>
      <c r="F251" s="208" t="str">
        <f>IF($A244&lt;&gt;"",IF(VLOOKUP($A244,'Saisie des compétences'!$H:$AG,9,0)&lt;&gt;0,Compétences!$E$5,""),Compétences!$E$5)</f>
        <v>Se laisser flotter sans bouger, avec  l'aide d'un appui instable</v>
      </c>
      <c r="G251" s="208" t="str">
        <f>IF($A244&lt;&gt;"",IF(VLOOKUP($A244,'Saisie des compétences'!$H:$AG,10,0)&lt;&gt;0,Compétences!$F$5,""),Compétences!$F$5)</f>
        <v>Se déplacer sur une quinzaine de mètres, sans appui au mur, avec une aide à la flottaison</v>
      </c>
      <c r="H251" s="199"/>
    </row>
    <row r="252" spans="1:8" ht="19.899999999999999" customHeight="1" x14ac:dyDescent="0.25">
      <c r="B252" s="199"/>
      <c r="C252" s="414" t="str">
        <f>IF(AND(D252="",G252=""),"","NIVEAU 3")</f>
        <v>NIVEAU 3</v>
      </c>
      <c r="D252" s="415" t="str">
        <f>IF($A244&lt;&gt;"",IF(VLOOKUP($A244,'Saisie des compétences'!$H:$AG,11,0)&lt;&gt;0,Compétences!$C$6,""),Compétences!$C$6)</f>
        <v>Actions enchainées sans reprise d'appui</v>
      </c>
      <c r="E252" s="415"/>
      <c r="F252" s="415"/>
      <c r="G252" s="415" t="str">
        <f>IF($A244&lt;&gt;"",IF(VLOOKUP($A244,'Saisie des compétences'!$H:$AG,14,0)&lt;&gt;0,Compétences!$F$6,""),Compétences!$F$6)</f>
        <v>Se déplacer sur une quinzaine de mètres, sans aide à la flottaison et sans reprise d'appui</v>
      </c>
      <c r="H252" s="199"/>
    </row>
    <row r="253" spans="1:8" ht="37.9" customHeight="1" x14ac:dyDescent="0.25">
      <c r="B253" s="199"/>
      <c r="C253" s="414"/>
      <c r="D253" s="208" t="str">
        <f>IF($A244&lt;&gt;"",IF(VLOOKUP($A244,'Saisie des compétences'!$H:$AG,11,0)&lt;&gt;0,Compétences!$C$7,""),Compétences!$C$7)</f>
        <v xml:space="preserve">Entrer dans l’eau en sautant  sans aide </v>
      </c>
      <c r="E253" s="208" t="str">
        <f>IF($A244&lt;&gt;"",IF(VLOOKUP($A244,'Saisie des compétences'!$H:$AG,11,0)&lt;&gt;0,Compétences!$D$7,""),Compétences!$D$7)</f>
        <v>Se déplacer brièvement sous l'eau pour passer sous un objet flottant</v>
      </c>
      <c r="F253" s="208" t="str">
        <f>IF($A244&lt;&gt;"",IF(VLOOKUP($A244,'Saisie des compétences'!$H:$AG,11,0)&lt;&gt;0,Compétences!$E$7,""),Compétences!$E$7)</f>
        <v>Se laisser flotter un instant, sans bouger, sans aide à la flottaison</v>
      </c>
      <c r="G253" s="415"/>
      <c r="H253" s="199"/>
    </row>
    <row r="254" spans="1:8" ht="63.6" customHeight="1" x14ac:dyDescent="0.25">
      <c r="B254" s="199"/>
      <c r="C254" s="207" t="str">
        <f>IF(AND(D254="",E254="",F254="",G254=""),"","NIVEAU 4")</f>
        <v>NIVEAU 4</v>
      </c>
      <c r="D254" s="208" t="str">
        <f>IF($A244&lt;&gt;"",IF(VLOOKUP($A244,'Saisie des compétences'!$H:$AG,15,0)&lt;&gt;0,Compétences!$C$8,""),Compétences!$C$8)</f>
        <v>Entrer dans l'eau sans aide, en roulant (tapis) ou en glissant tête la première (toboggan)</v>
      </c>
      <c r="E254" s="208" t="str">
        <f>IF($A244&lt;&gt;"",IF(VLOOKUP($A244,'Saisie des compétences'!$H:$AG,16,0)&lt;&gt;0,Compétences!$D$8,""),Compétences!$D$8)</f>
        <v>Aller chercher un objet au fond du bassin, 
avec ou sans aide, en immersion complète</v>
      </c>
      <c r="F254" s="208" t="str">
        <f>IF($A244&lt;&gt;"",IF(VLOOKUP($A244,'Saisie des compétences'!$H:$AG,17,0)&lt;&gt;0,Compétences!$E$8,""),Compétences!$E$8)</f>
        <v>Faire l'étoile de mer sur le ventre et sur le dosavec éventuellement une reprise d'appui entre les deux</v>
      </c>
      <c r="G254" s="208" t="str">
        <f>IF($A244&lt;&gt;"",IF(VLOOKUP($A244,'Saisie des compétences'!$H:$AG,18,0)&lt;&gt;0,Compétences!$F$8,""),Compétences!$F$8)</f>
        <v>Se déplacer sur 15 m allongé sur le ventre ou sur le dos, sans aide à la flottaison et sans reprise d'appui</v>
      </c>
      <c r="H254" s="199"/>
    </row>
    <row r="255" spans="1:8" ht="17.45" customHeight="1" x14ac:dyDescent="0.25">
      <c r="B255" s="199"/>
      <c r="C255" s="414" t="str">
        <f>IF(AND(D255="",G255=""),"","NIVEAU 5")</f>
        <v>NIVEAU 5</v>
      </c>
      <c r="D255" s="415" t="str">
        <f>IF($A244&lt;&gt;"",IF(VLOOKUP($A244,'Saisie des compétences'!$H:$AG,19,0)&lt;&gt;0,Compétences!$C$9,""),Compétences!$C$9)</f>
        <v>Actions enchainées sans reprise d'appui</v>
      </c>
      <c r="E255" s="415"/>
      <c r="F255" s="415"/>
      <c r="G255" s="415" t="str">
        <f>IF($A244&lt;&gt;"",IF(VLOOKUP($A244,'Saisie des compétences'!$H:$AG,22,0)&lt;&gt;0,Compétences!$F$9,""),Compétences!$F$9)</f>
        <v>Se déplacer sur 20 mètres, 10 mètres sur le ventre et 10 mètres sur le dos</v>
      </c>
      <c r="H255" s="199"/>
    </row>
    <row r="256" spans="1:8" ht="49.15" customHeight="1" x14ac:dyDescent="0.25">
      <c r="B256" s="199"/>
      <c r="C256" s="414"/>
      <c r="D256" s="208" t="str">
        <f>IF($A244&lt;&gt;"",IF(VLOOKUP($A244,'Saisie des compétences'!$H:$AG,19,0)&lt;&gt;0,Compétences!$C$10,""),Compétences!$C$10)</f>
        <v>Entrer dans l'eau en effectuant une bascule avant</v>
      </c>
      <c r="E256" s="208" t="str">
        <f>IF($A244&lt;&gt;"",IF(VLOOKUP($A244,'Saisie des compétences'!$H:$AG,19,0)&lt;&gt;0,Compétences!$D$10,""),Compétences!$D$10)</f>
        <v>Effectuer un déplacement orienté en immersion (sans lunettes)</v>
      </c>
      <c r="F256" s="208" t="str">
        <f>IF($A244&lt;&gt;"",IF(VLOOKUP($A244,'Saisie des compétences'!$H:$AG,19,0)&lt;&gt;0,Compétences!$E$10,""),Compétences!$E$10)</f>
        <v>Rester immobile sur place 5 à 10 secondes avant de regagner le bord du bassin</v>
      </c>
      <c r="G256" s="415"/>
      <c r="H256" s="199"/>
    </row>
    <row r="257" spans="1:8" ht="82.15" customHeight="1" x14ac:dyDescent="0.25">
      <c r="B257" s="199"/>
      <c r="C257" s="207" t="str">
        <f>IF(AND(D257="",E257="",F257="",G257=""),"","NIVEAU 6")</f>
        <v>NIVEAU 6</v>
      </c>
      <c r="D257" s="208" t="str">
        <f>IF($A244&lt;&gt;"",IF(VLOOKUP($A244,'Saisie des compétences'!$H:$AG,23,0)&lt;&gt;0,Compétences!$C$11,""),Compétences!$C$11)</f>
        <v>Sauter ou plonger dans le grand bain à partir d'un plot</v>
      </c>
      <c r="E257" s="208" t="str">
        <f>IF($A244&lt;&gt;"",IF(VLOOKUP($A244,'Saisie des compétences'!$H:$AG,24,0)&lt;&gt;0,Compétences!$D$11,""),Compétences!$D$11)</f>
        <v>Aller chercher un objet lesté au fond du bassin (1m60) à la suite d'un plongeon canard</v>
      </c>
      <c r="F257" s="208" t="str">
        <f>IF($A244&lt;&gt;"",IF(VLOOKUP($A244,'Saisie des compétences'!$H:$AG,25,0)&lt;&gt;0,Compétences!$E$11,""),Compétences!$E$11)</f>
        <v>Enchaîner au moins un équilibre en position horizontale (étoile de mer 5s) et un équilibre en position verticale (5s), sans reprise d'appui entre les deux.</v>
      </c>
      <c r="G257" s="208" t="str">
        <f>IF($A244&lt;&gt;"",IF(VLOOKUP($A244,'Saisie des compétences'!$H:$AG,26,0)&lt;&gt;0,Compétences!$F$11,""),Compétences!$F$11)</f>
        <v xml:space="preserve">Se déplacer 30 m : 15 mètres sur le ventre et 15 mètres  sur le dos </v>
      </c>
      <c r="H257" s="199"/>
    </row>
    <row r="258" spans="1:8" ht="17.45" customHeight="1" x14ac:dyDescent="0.25">
      <c r="B258" s="199"/>
      <c r="C258" s="414"/>
      <c r="D258" s="415"/>
      <c r="E258" s="415"/>
      <c r="F258" s="415"/>
      <c r="G258" s="415"/>
      <c r="H258" s="199"/>
    </row>
    <row r="259" spans="1:8" ht="75.599999999999994" customHeight="1" x14ac:dyDescent="0.25">
      <c r="C259" s="414"/>
      <c r="D259" s="208"/>
      <c r="E259" s="208"/>
      <c r="F259" s="208"/>
      <c r="G259" s="208"/>
    </row>
    <row r="260" spans="1:8" ht="42" customHeight="1" x14ac:dyDescent="0.25">
      <c r="C260" s="207"/>
      <c r="D260" s="204"/>
      <c r="E260" s="204"/>
      <c r="F260" s="204"/>
      <c r="G260" s="204"/>
    </row>
    <row r="262" spans="1:8" x14ac:dyDescent="0.25">
      <c r="C262" s="209" t="str">
        <f>"À  "</f>
        <v xml:space="preserve">À  </v>
      </c>
      <c r="D262" s="210">
        <f>Sélection!$N$31</f>
        <v>0</v>
      </c>
      <c r="F262" s="198" t="str">
        <f>CONCATENATE(Sélection!$N$22," ",Sélection!$N$24,"  ",Sélection!$N$26)</f>
        <v xml:space="preserve">   PE</v>
      </c>
    </row>
    <row r="264" spans="1:8" x14ac:dyDescent="0.25">
      <c r="C264" s="209" t="str">
        <f>"le  "</f>
        <v xml:space="preserve">le  </v>
      </c>
      <c r="D264" s="211">
        <f>Sélection!$N$29</f>
        <v>0</v>
      </c>
    </row>
    <row r="265" spans="1:8" s="196" customFormat="1" ht="21" x14ac:dyDescent="0.35">
      <c r="B265" s="197"/>
      <c r="C265" s="197"/>
      <c r="D265" s="197"/>
      <c r="E265" s="197" t="s">
        <v>1999</v>
      </c>
      <c r="F265" s="197"/>
      <c r="G265" s="197"/>
      <c r="H265" s="197"/>
    </row>
    <row r="266" spans="1:8" ht="8.4499999999999993" customHeight="1" x14ac:dyDescent="0.25">
      <c r="B266" s="199"/>
      <c r="C266" s="199"/>
      <c r="D266" s="199"/>
      <c r="E266" s="199"/>
      <c r="F266" s="199"/>
      <c r="G266" s="199"/>
      <c r="H266" s="199"/>
    </row>
    <row r="267" spans="1:8" ht="15.6" customHeight="1" x14ac:dyDescent="0.25">
      <c r="A267" s="198">
        <v>12</v>
      </c>
      <c r="B267" s="199"/>
      <c r="C267" s="200" t="s">
        <v>1951</v>
      </c>
      <c r="D267" s="201" t="str">
        <f>IFERROR(VLOOKUP(A267,Sélection!$B:$F,5,0),"")</f>
        <v/>
      </c>
      <c r="E267" s="202"/>
      <c r="F267" s="201" t="str">
        <f>Paramètres!$E$14</f>
        <v/>
      </c>
      <c r="G267" s="199"/>
      <c r="H267" s="199"/>
    </row>
    <row r="268" spans="1:8" ht="15.75" x14ac:dyDescent="0.25">
      <c r="A268" s="198" t="str">
        <f>IFERROR(VLOOKUP(A267,Sélection!$B:$F,2,0),"")</f>
        <v/>
      </c>
      <c r="B268" s="199"/>
      <c r="C268" s="200"/>
      <c r="D268" s="200"/>
      <c r="E268" s="202"/>
      <c r="F268" s="203" t="str">
        <f>Paramètres!$E$16</f>
        <v/>
      </c>
      <c r="G268" s="199"/>
      <c r="H268" s="199"/>
    </row>
    <row r="269" spans="1:8" ht="15.75" x14ac:dyDescent="0.25">
      <c r="B269" s="199"/>
      <c r="C269" s="200" t="s">
        <v>1952</v>
      </c>
      <c r="D269" s="201" t="str">
        <f>IFERROR(VLOOKUP(A267,Sélection!$B:$F,4,0),"")</f>
        <v/>
      </c>
      <c r="E269" s="202"/>
      <c r="F269" s="202"/>
      <c r="G269" s="199"/>
      <c r="H269" s="199"/>
    </row>
    <row r="270" spans="1:8" ht="15.6" customHeight="1" x14ac:dyDescent="0.25">
      <c r="B270" s="199"/>
      <c r="C270" s="202"/>
      <c r="D270" s="202"/>
      <c r="E270" s="416">
        <f>Paramètres!$H$3</f>
        <v>0</v>
      </c>
      <c r="F270" s="416"/>
      <c r="G270" s="416"/>
      <c r="H270" s="199"/>
    </row>
    <row r="271" spans="1:8" ht="15.6" customHeight="1" x14ac:dyDescent="0.25">
      <c r="B271" s="199"/>
      <c r="C271" s="202"/>
      <c r="D271" s="204"/>
      <c r="E271" s="416"/>
      <c r="F271" s="416"/>
      <c r="G271" s="416"/>
      <c r="H271" s="199"/>
    </row>
    <row r="272" spans="1:8" ht="15.75" x14ac:dyDescent="0.25">
      <c r="B272" s="199"/>
      <c r="C272" s="202"/>
      <c r="D272" s="202"/>
      <c r="E272" s="205"/>
      <c r="F272" s="205"/>
      <c r="G272" s="205"/>
      <c r="H272" s="199"/>
    </row>
    <row r="273" spans="2:8" ht="48" customHeight="1" x14ac:dyDescent="0.25">
      <c r="B273" s="199"/>
      <c r="C273" s="199"/>
      <c r="D273" s="206" t="s">
        <v>1953</v>
      </c>
      <c r="E273" s="206" t="s">
        <v>1907</v>
      </c>
      <c r="F273" s="206" t="s">
        <v>1906</v>
      </c>
      <c r="G273" s="206" t="s">
        <v>1908</v>
      </c>
      <c r="H273" s="199"/>
    </row>
    <row r="274" spans="2:8" ht="54.6" customHeight="1" x14ac:dyDescent="0.25">
      <c r="B274" s="199"/>
      <c r="C274" s="207" t="str">
        <f>IF(AND(D274="",E274="",F274="",G274=""),"","NIVEAU 1")</f>
        <v>NIVEAU 1</v>
      </c>
      <c r="D274" s="208" t="str">
        <f>IF($A268&lt;&gt;"",IF(VLOOKUP($A268,'Saisie des compétences'!$H:$AG,3,0)&lt;&gt;0,Compétences!$C$4,""),Compétences!$C$4)</f>
        <v>Entrer dans l’eau en descendant par l’échelle</v>
      </c>
      <c r="E274" s="208" t="str">
        <f>IF($A268&lt;&gt;"",IF(VLOOKUP($A268,'Saisie des compétences'!$H:$AG,4,0)&lt;&gt;0,Compétences!$D$4,""),Compétences!$D$4)</f>
        <v>Immerger partiellement la tête</v>
      </c>
      <c r="F274" s="208" t="str">
        <f>IF($A268&lt;&gt;"",IF(VLOOKUP($A268,'Saisie des compétences'!$H:$AG,5,0)&lt;&gt;0,Compétences!$E$4,""),Compétences!$E$4)</f>
        <v>Se laisser flotter, avec l'aide d'une ou deux frites ou d'un appui stable</v>
      </c>
      <c r="G274" s="208" t="str">
        <f>IF($A268&lt;&gt;"",IF(VLOOKUP($A268,'Saisie des compétences'!$H:$AG,6,0)&lt;&gt;0,Compétences!$F$4,""),Compétences!$F$4)</f>
        <v>Se déplacer sur une quinzaine de mètres dans l'eau, le long du mur, en prenant appui dessus</v>
      </c>
      <c r="H274" s="199"/>
    </row>
    <row r="275" spans="2:8" ht="46.9" customHeight="1" x14ac:dyDescent="0.25">
      <c r="B275" s="199"/>
      <c r="C275" s="207" t="str">
        <f>IF(AND(D275="",E275="",F275="",G275=""),"","NIVEAU 2")</f>
        <v>NIVEAU 2</v>
      </c>
      <c r="D275" s="208" t="str">
        <f>IF($A268&lt;&gt;"",IF(VLOOKUP($A268,'Saisie des compétences'!$H:$AG,7,0)&lt;&gt;0,Compétences!$C$5,""),Compétences!$C$5)</f>
        <v>Entrer dans l’eau en sautant avec ou sans aide à la flottaison
(frite ou perche)</v>
      </c>
      <c r="E275" s="208" t="str">
        <f>IF($A268&lt;&gt;"",IF(VLOOKUP($A268,'Saisie des compétences'!$H:$AG,8,0)&lt;&gt;0,Compétences!$D$5,""),Compétences!$D$5)</f>
        <v>Immerger totalement la tête, avec ou sans appui</v>
      </c>
      <c r="F275" s="208" t="str">
        <f>IF($A268&lt;&gt;"",IF(VLOOKUP($A268,'Saisie des compétences'!$H:$AG,9,0)&lt;&gt;0,Compétences!$E$5,""),Compétences!$E$5)</f>
        <v>Se laisser flotter sans bouger, avec  l'aide d'un appui instable</v>
      </c>
      <c r="G275" s="208" t="str">
        <f>IF($A268&lt;&gt;"",IF(VLOOKUP($A268,'Saisie des compétences'!$H:$AG,10,0)&lt;&gt;0,Compétences!$F$5,""),Compétences!$F$5)</f>
        <v>Se déplacer sur une quinzaine de mètres, sans appui au mur, avec une aide à la flottaison</v>
      </c>
      <c r="H275" s="199"/>
    </row>
    <row r="276" spans="2:8" ht="19.899999999999999" customHeight="1" x14ac:dyDescent="0.25">
      <c r="B276" s="199"/>
      <c r="C276" s="414" t="str">
        <f>IF(AND(D276="",G276=""),"","NIVEAU 3")</f>
        <v>NIVEAU 3</v>
      </c>
      <c r="D276" s="415" t="str">
        <f>IF($A268&lt;&gt;"",IF(VLOOKUP($A268,'Saisie des compétences'!$H:$AG,11,0)&lt;&gt;0,Compétences!$C$6,""),Compétences!$C$6)</f>
        <v>Actions enchainées sans reprise d'appui</v>
      </c>
      <c r="E276" s="415"/>
      <c r="F276" s="415"/>
      <c r="G276" s="415" t="str">
        <f>IF($A268&lt;&gt;"",IF(VLOOKUP($A268,'Saisie des compétences'!$H:$AG,14,0)&lt;&gt;0,Compétences!$F$6,""),Compétences!$F$6)</f>
        <v>Se déplacer sur une quinzaine de mètres, sans aide à la flottaison et sans reprise d'appui</v>
      </c>
      <c r="H276" s="199"/>
    </row>
    <row r="277" spans="2:8" ht="37.9" customHeight="1" x14ac:dyDescent="0.25">
      <c r="B277" s="199"/>
      <c r="C277" s="414"/>
      <c r="D277" s="208" t="str">
        <f>IF($A268&lt;&gt;"",IF(VLOOKUP($A268,'Saisie des compétences'!$H:$AG,11,0)&lt;&gt;0,Compétences!$C$7,""),Compétences!$C$7)</f>
        <v xml:space="preserve">Entrer dans l’eau en sautant  sans aide </v>
      </c>
      <c r="E277" s="208" t="str">
        <f>IF($A268&lt;&gt;"",IF(VLOOKUP($A268,'Saisie des compétences'!$H:$AG,11,0)&lt;&gt;0,Compétences!$D$7,""),Compétences!$D$7)</f>
        <v>Se déplacer brièvement sous l'eau pour passer sous un objet flottant</v>
      </c>
      <c r="F277" s="208" t="str">
        <f>IF($A268&lt;&gt;"",IF(VLOOKUP($A268,'Saisie des compétences'!$H:$AG,11,0)&lt;&gt;0,Compétences!$E$7,""),Compétences!$E$7)</f>
        <v>Se laisser flotter un instant, sans bouger, sans aide à la flottaison</v>
      </c>
      <c r="G277" s="415"/>
      <c r="H277" s="199"/>
    </row>
    <row r="278" spans="2:8" ht="63.6" customHeight="1" x14ac:dyDescent="0.25">
      <c r="B278" s="199"/>
      <c r="C278" s="207" t="str">
        <f>IF(AND(D278="",E278="",F278="",G278=""),"","NIVEAU 4")</f>
        <v>NIVEAU 4</v>
      </c>
      <c r="D278" s="208" t="str">
        <f>IF($A268&lt;&gt;"",IF(VLOOKUP($A268,'Saisie des compétences'!$H:$AG,15,0)&lt;&gt;0,Compétences!$C$8,""),Compétences!$C$8)</f>
        <v>Entrer dans l'eau sans aide, en roulant (tapis) ou en glissant tête la première (toboggan)</v>
      </c>
      <c r="E278" s="208" t="str">
        <f>IF($A268&lt;&gt;"",IF(VLOOKUP($A268,'Saisie des compétences'!$H:$AG,16,0)&lt;&gt;0,Compétences!$D$8,""),Compétences!$D$8)</f>
        <v>Aller chercher un objet au fond du bassin, 
avec ou sans aide, en immersion complète</v>
      </c>
      <c r="F278" s="208" t="str">
        <f>IF($A268&lt;&gt;"",IF(VLOOKUP($A268,'Saisie des compétences'!$H:$AG,17,0)&lt;&gt;0,Compétences!$E$8,""),Compétences!$E$8)</f>
        <v>Faire l'étoile de mer sur le ventre et sur le dosavec éventuellement une reprise d'appui entre les deux</v>
      </c>
      <c r="G278" s="208" t="str">
        <f>IF($A268&lt;&gt;"",IF(VLOOKUP($A268,'Saisie des compétences'!$H:$AG,18,0)&lt;&gt;0,Compétences!$F$8,""),Compétences!$F$8)</f>
        <v>Se déplacer sur 15 m allongé sur le ventre ou sur le dos, sans aide à la flottaison et sans reprise d'appui</v>
      </c>
      <c r="H278" s="199"/>
    </row>
    <row r="279" spans="2:8" ht="17.45" customHeight="1" x14ac:dyDescent="0.25">
      <c r="B279" s="199"/>
      <c r="C279" s="414" t="str">
        <f>IF(AND(D279="",G279=""),"","NIVEAU 5")</f>
        <v>NIVEAU 5</v>
      </c>
      <c r="D279" s="415" t="str">
        <f>IF($A268&lt;&gt;"",IF(VLOOKUP($A268,'Saisie des compétences'!$H:$AG,19,0)&lt;&gt;0,Compétences!$C$9,""),Compétences!$C$9)</f>
        <v>Actions enchainées sans reprise d'appui</v>
      </c>
      <c r="E279" s="415"/>
      <c r="F279" s="415"/>
      <c r="G279" s="415" t="str">
        <f>IF($A268&lt;&gt;"",IF(VLOOKUP($A268,'Saisie des compétences'!$H:$AG,22,0)&lt;&gt;0,Compétences!$F$9,""),Compétences!$F$9)</f>
        <v>Se déplacer sur 20 mètres, 10 mètres sur le ventre et 10 mètres sur le dos</v>
      </c>
      <c r="H279" s="199"/>
    </row>
    <row r="280" spans="2:8" ht="49.15" customHeight="1" x14ac:dyDescent="0.25">
      <c r="B280" s="199"/>
      <c r="C280" s="414"/>
      <c r="D280" s="208" t="str">
        <f>IF($A268&lt;&gt;"",IF(VLOOKUP($A268,'Saisie des compétences'!$H:$AG,19,0)&lt;&gt;0,Compétences!$C$10,""),Compétences!$C$10)</f>
        <v>Entrer dans l'eau en effectuant une bascule avant</v>
      </c>
      <c r="E280" s="208" t="str">
        <f>IF($A268&lt;&gt;"",IF(VLOOKUP($A268,'Saisie des compétences'!$H:$AG,19,0)&lt;&gt;0,Compétences!$D$10,""),Compétences!$D$10)</f>
        <v>Effectuer un déplacement orienté en immersion (sans lunettes)</v>
      </c>
      <c r="F280" s="208" t="str">
        <f>IF($A268&lt;&gt;"",IF(VLOOKUP($A268,'Saisie des compétences'!$H:$AG,19,0)&lt;&gt;0,Compétences!$E$10,""),Compétences!$E$10)</f>
        <v>Rester immobile sur place 5 à 10 secondes avant de regagner le bord du bassin</v>
      </c>
      <c r="G280" s="415"/>
      <c r="H280" s="199"/>
    </row>
    <row r="281" spans="2:8" ht="82.15" customHeight="1" x14ac:dyDescent="0.25">
      <c r="B281" s="199"/>
      <c r="C281" s="207" t="str">
        <f>IF(AND(D281="",E281="",F281="",G281=""),"","NIVEAU 6")</f>
        <v>NIVEAU 6</v>
      </c>
      <c r="D281" s="208" t="str">
        <f>IF($A268&lt;&gt;"",IF(VLOOKUP($A268,'Saisie des compétences'!$H:$AG,23,0)&lt;&gt;0,Compétences!$C$11,""),Compétences!$C$11)</f>
        <v>Sauter ou plonger dans le grand bain à partir d'un plot</v>
      </c>
      <c r="E281" s="208" t="str">
        <f>IF($A268&lt;&gt;"",IF(VLOOKUP($A268,'Saisie des compétences'!$H:$AG,24,0)&lt;&gt;0,Compétences!$D$11,""),Compétences!$D$11)</f>
        <v>Aller chercher un objet lesté au fond du bassin (1m60) à la suite d'un plongeon canard</v>
      </c>
      <c r="F281" s="208" t="str">
        <f>IF($A268&lt;&gt;"",IF(VLOOKUP($A268,'Saisie des compétences'!$H:$AG,25,0)&lt;&gt;0,Compétences!$E$11,""),Compétences!$E$11)</f>
        <v>Enchaîner au moins un équilibre en position horizontale (étoile de mer 5s) et un équilibre en position verticale (5s), sans reprise d'appui entre les deux.</v>
      </c>
      <c r="G281" s="208" t="str">
        <f>IF($A268&lt;&gt;"",IF(VLOOKUP($A268,'Saisie des compétences'!$H:$AG,26,0)&lt;&gt;0,Compétences!$F$11,""),Compétences!$F$11)</f>
        <v xml:space="preserve">Se déplacer 30 m : 15 mètres sur le ventre et 15 mètres  sur le dos </v>
      </c>
      <c r="H281" s="199"/>
    </row>
    <row r="282" spans="2:8" ht="17.45" customHeight="1" x14ac:dyDescent="0.25">
      <c r="B282" s="199"/>
      <c r="C282" s="414"/>
      <c r="D282" s="415"/>
      <c r="E282" s="415"/>
      <c r="F282" s="415"/>
      <c r="G282" s="415"/>
      <c r="H282" s="199"/>
    </row>
    <row r="283" spans="2:8" ht="75.599999999999994" customHeight="1" x14ac:dyDescent="0.25">
      <c r="C283" s="414"/>
      <c r="D283" s="208"/>
      <c r="E283" s="208"/>
      <c r="F283" s="208"/>
      <c r="G283" s="208"/>
    </row>
    <row r="284" spans="2:8" ht="42" customHeight="1" x14ac:dyDescent="0.25">
      <c r="C284" s="207"/>
      <c r="D284" s="204"/>
      <c r="E284" s="204"/>
      <c r="F284" s="204"/>
      <c r="G284" s="204"/>
    </row>
    <row r="286" spans="2:8" x14ac:dyDescent="0.25">
      <c r="C286" s="209" t="str">
        <f>"À  "</f>
        <v xml:space="preserve">À  </v>
      </c>
      <c r="D286" s="210">
        <f>Sélection!$N$31</f>
        <v>0</v>
      </c>
      <c r="F286" s="198" t="str">
        <f>CONCATENATE(Sélection!$N$22," ",Sélection!$N$24,"  ",Sélection!$N$26)</f>
        <v xml:space="preserve">   PE</v>
      </c>
    </row>
    <row r="288" spans="2:8" x14ac:dyDescent="0.25">
      <c r="C288" s="209" t="str">
        <f>"le  "</f>
        <v xml:space="preserve">le  </v>
      </c>
      <c r="D288" s="211">
        <f>Sélection!$N$29</f>
        <v>0</v>
      </c>
    </row>
    <row r="289" spans="1:8" s="196" customFormat="1" ht="21" x14ac:dyDescent="0.35">
      <c r="B289" s="197"/>
      <c r="C289" s="197"/>
      <c r="D289" s="197"/>
      <c r="E289" s="197" t="s">
        <v>1999</v>
      </c>
      <c r="F289" s="197"/>
      <c r="G289" s="197"/>
      <c r="H289" s="197"/>
    </row>
    <row r="290" spans="1:8" ht="8.4499999999999993" customHeight="1" x14ac:dyDescent="0.25">
      <c r="B290" s="199"/>
      <c r="C290" s="199"/>
      <c r="D290" s="199"/>
      <c r="E290" s="199"/>
      <c r="F290" s="199"/>
      <c r="G290" s="199"/>
      <c r="H290" s="199"/>
    </row>
    <row r="291" spans="1:8" ht="15.6" customHeight="1" x14ac:dyDescent="0.25">
      <c r="A291" s="198">
        <v>13</v>
      </c>
      <c r="B291" s="199"/>
      <c r="C291" s="200" t="s">
        <v>1951</v>
      </c>
      <c r="D291" s="201" t="str">
        <f>IFERROR(VLOOKUP(A291,Sélection!$B:$F,5,0),"")</f>
        <v/>
      </c>
      <c r="E291" s="202"/>
      <c r="F291" s="201" t="str">
        <f>Paramètres!$E$14</f>
        <v/>
      </c>
      <c r="G291" s="199"/>
      <c r="H291" s="199"/>
    </row>
    <row r="292" spans="1:8" ht="15.75" x14ac:dyDescent="0.25">
      <c r="A292" s="198" t="str">
        <f>IFERROR(VLOOKUP(A291,Sélection!$B:$F,2,0),"")</f>
        <v/>
      </c>
      <c r="B292" s="199"/>
      <c r="C292" s="200"/>
      <c r="D292" s="200"/>
      <c r="E292" s="202"/>
      <c r="F292" s="203" t="str">
        <f>Paramètres!$E$16</f>
        <v/>
      </c>
      <c r="G292" s="199"/>
      <c r="H292" s="199"/>
    </row>
    <row r="293" spans="1:8" ht="15.75" x14ac:dyDescent="0.25">
      <c r="B293" s="199"/>
      <c r="C293" s="200" t="s">
        <v>1952</v>
      </c>
      <c r="D293" s="201" t="str">
        <f>IFERROR(VLOOKUP(A291,Sélection!$B:$F,4,0),"")</f>
        <v/>
      </c>
      <c r="E293" s="202"/>
      <c r="F293" s="202"/>
      <c r="G293" s="199"/>
      <c r="H293" s="199"/>
    </row>
    <row r="294" spans="1:8" ht="15.6" customHeight="1" x14ac:dyDescent="0.25">
      <c r="B294" s="199"/>
      <c r="C294" s="202"/>
      <c r="D294" s="202"/>
      <c r="E294" s="416">
        <f>Paramètres!$H$3</f>
        <v>0</v>
      </c>
      <c r="F294" s="416"/>
      <c r="G294" s="416"/>
      <c r="H294" s="199"/>
    </row>
    <row r="295" spans="1:8" ht="15.6" customHeight="1" x14ac:dyDescent="0.25">
      <c r="B295" s="199"/>
      <c r="C295" s="202"/>
      <c r="D295" s="204"/>
      <c r="E295" s="416"/>
      <c r="F295" s="416"/>
      <c r="G295" s="416"/>
      <c r="H295" s="199"/>
    </row>
    <row r="296" spans="1:8" ht="15.75" x14ac:dyDescent="0.25">
      <c r="B296" s="199"/>
      <c r="C296" s="202"/>
      <c r="D296" s="202"/>
      <c r="E296" s="205"/>
      <c r="F296" s="205"/>
      <c r="G296" s="205"/>
      <c r="H296" s="199"/>
    </row>
    <row r="297" spans="1:8" ht="48" customHeight="1" x14ac:dyDescent="0.25">
      <c r="B297" s="199"/>
      <c r="C297" s="199"/>
      <c r="D297" s="206" t="s">
        <v>1953</v>
      </c>
      <c r="E297" s="206" t="s">
        <v>1907</v>
      </c>
      <c r="F297" s="206" t="s">
        <v>1906</v>
      </c>
      <c r="G297" s="206" t="s">
        <v>1908</v>
      </c>
      <c r="H297" s="199"/>
    </row>
    <row r="298" spans="1:8" ht="54.6" customHeight="1" x14ac:dyDescent="0.25">
      <c r="B298" s="199"/>
      <c r="C298" s="207" t="str">
        <f>IF(AND(D298="",E298="",F298="",G298=""),"","NIVEAU 1")</f>
        <v>NIVEAU 1</v>
      </c>
      <c r="D298" s="208" t="str">
        <f>IF($A292&lt;&gt;"",IF(VLOOKUP($A292,'Saisie des compétences'!$H:$AG,3,0)&lt;&gt;0,Compétences!$C$4,""),Compétences!$C$4)</f>
        <v>Entrer dans l’eau en descendant par l’échelle</v>
      </c>
      <c r="E298" s="208" t="str">
        <f>IF($A292&lt;&gt;"",IF(VLOOKUP($A292,'Saisie des compétences'!$H:$AG,4,0)&lt;&gt;0,Compétences!$D$4,""),Compétences!$D$4)</f>
        <v>Immerger partiellement la tête</v>
      </c>
      <c r="F298" s="208" t="str">
        <f>IF($A292&lt;&gt;"",IF(VLOOKUP($A292,'Saisie des compétences'!$H:$AG,5,0)&lt;&gt;0,Compétences!$E$4,""),Compétences!$E$4)</f>
        <v>Se laisser flotter, avec l'aide d'une ou deux frites ou d'un appui stable</v>
      </c>
      <c r="G298" s="208" t="str">
        <f>IF($A292&lt;&gt;"",IF(VLOOKUP($A292,'Saisie des compétences'!$H:$AG,6,0)&lt;&gt;0,Compétences!$F$4,""),Compétences!$F$4)</f>
        <v>Se déplacer sur une quinzaine de mètres dans l'eau, le long du mur, en prenant appui dessus</v>
      </c>
      <c r="H298" s="199"/>
    </row>
    <row r="299" spans="1:8" ht="46.9" customHeight="1" x14ac:dyDescent="0.25">
      <c r="B299" s="199"/>
      <c r="C299" s="207" t="str">
        <f>IF(AND(D299="",E299="",F299="",G299=""),"","NIVEAU 2")</f>
        <v>NIVEAU 2</v>
      </c>
      <c r="D299" s="208" t="str">
        <f>IF($A292&lt;&gt;"",IF(VLOOKUP($A292,'Saisie des compétences'!$H:$AG,7,0)&lt;&gt;0,Compétences!$C$5,""),Compétences!$C$5)</f>
        <v>Entrer dans l’eau en sautant avec ou sans aide à la flottaison
(frite ou perche)</v>
      </c>
      <c r="E299" s="208" t="str">
        <f>IF($A292&lt;&gt;"",IF(VLOOKUP($A292,'Saisie des compétences'!$H:$AG,8,0)&lt;&gt;0,Compétences!$D$5,""),Compétences!$D$5)</f>
        <v>Immerger totalement la tête, avec ou sans appui</v>
      </c>
      <c r="F299" s="208" t="str">
        <f>IF($A292&lt;&gt;"",IF(VLOOKUP($A292,'Saisie des compétences'!$H:$AG,9,0)&lt;&gt;0,Compétences!$E$5,""),Compétences!$E$5)</f>
        <v>Se laisser flotter sans bouger, avec  l'aide d'un appui instable</v>
      </c>
      <c r="G299" s="208" t="str">
        <f>IF($A292&lt;&gt;"",IF(VLOOKUP($A292,'Saisie des compétences'!$H:$AG,10,0)&lt;&gt;0,Compétences!$F$5,""),Compétences!$F$5)</f>
        <v>Se déplacer sur une quinzaine de mètres, sans appui au mur, avec une aide à la flottaison</v>
      </c>
      <c r="H299" s="199"/>
    </row>
    <row r="300" spans="1:8" ht="19.899999999999999" customHeight="1" x14ac:dyDescent="0.25">
      <c r="B300" s="199"/>
      <c r="C300" s="414" t="str">
        <f>IF(AND(D300="",G300=""),"","NIVEAU 3")</f>
        <v>NIVEAU 3</v>
      </c>
      <c r="D300" s="415" t="str">
        <f>IF($A292&lt;&gt;"",IF(VLOOKUP($A292,'Saisie des compétences'!$H:$AG,11,0)&lt;&gt;0,Compétences!$C$6,""),Compétences!$C$6)</f>
        <v>Actions enchainées sans reprise d'appui</v>
      </c>
      <c r="E300" s="415"/>
      <c r="F300" s="415"/>
      <c r="G300" s="415" t="str">
        <f>IF($A292&lt;&gt;"",IF(VLOOKUP($A292,'Saisie des compétences'!$H:$AG,14,0)&lt;&gt;0,Compétences!$F$6,""),Compétences!$F$6)</f>
        <v>Se déplacer sur une quinzaine de mètres, sans aide à la flottaison et sans reprise d'appui</v>
      </c>
      <c r="H300" s="199"/>
    </row>
    <row r="301" spans="1:8" ht="37.9" customHeight="1" x14ac:dyDescent="0.25">
      <c r="B301" s="199"/>
      <c r="C301" s="414"/>
      <c r="D301" s="208" t="str">
        <f>IF($A292&lt;&gt;"",IF(VLOOKUP($A292,'Saisie des compétences'!$H:$AG,11,0)&lt;&gt;0,Compétences!$C$7,""),Compétences!$C$7)</f>
        <v xml:space="preserve">Entrer dans l’eau en sautant  sans aide </v>
      </c>
      <c r="E301" s="208" t="str">
        <f>IF($A292&lt;&gt;"",IF(VLOOKUP($A292,'Saisie des compétences'!$H:$AG,11,0)&lt;&gt;0,Compétences!$D$7,""),Compétences!$D$7)</f>
        <v>Se déplacer brièvement sous l'eau pour passer sous un objet flottant</v>
      </c>
      <c r="F301" s="208" t="str">
        <f>IF($A292&lt;&gt;"",IF(VLOOKUP($A292,'Saisie des compétences'!$H:$AG,11,0)&lt;&gt;0,Compétences!$E$7,""),Compétences!$E$7)</f>
        <v>Se laisser flotter un instant, sans bouger, sans aide à la flottaison</v>
      </c>
      <c r="G301" s="415"/>
      <c r="H301" s="199"/>
    </row>
    <row r="302" spans="1:8" ht="63.6" customHeight="1" x14ac:dyDescent="0.25">
      <c r="B302" s="199"/>
      <c r="C302" s="207" t="str">
        <f>IF(AND(D302="",E302="",F302="",G302=""),"","NIVEAU 4")</f>
        <v>NIVEAU 4</v>
      </c>
      <c r="D302" s="208" t="str">
        <f>IF($A292&lt;&gt;"",IF(VLOOKUP($A292,'Saisie des compétences'!$H:$AG,15,0)&lt;&gt;0,Compétences!$C$8,""),Compétences!$C$8)</f>
        <v>Entrer dans l'eau sans aide, en roulant (tapis) ou en glissant tête la première (toboggan)</v>
      </c>
      <c r="E302" s="208" t="str">
        <f>IF($A292&lt;&gt;"",IF(VLOOKUP($A292,'Saisie des compétences'!$H:$AG,16,0)&lt;&gt;0,Compétences!$D$8,""),Compétences!$D$8)</f>
        <v>Aller chercher un objet au fond du bassin, 
avec ou sans aide, en immersion complète</v>
      </c>
      <c r="F302" s="208" t="str">
        <f>IF($A292&lt;&gt;"",IF(VLOOKUP($A292,'Saisie des compétences'!$H:$AG,17,0)&lt;&gt;0,Compétences!$E$8,""),Compétences!$E$8)</f>
        <v>Faire l'étoile de mer sur le ventre et sur le dosavec éventuellement une reprise d'appui entre les deux</v>
      </c>
      <c r="G302" s="208" t="str">
        <f>IF($A292&lt;&gt;"",IF(VLOOKUP($A292,'Saisie des compétences'!$H:$AG,18,0)&lt;&gt;0,Compétences!$F$8,""),Compétences!$F$8)</f>
        <v>Se déplacer sur 15 m allongé sur le ventre ou sur le dos, sans aide à la flottaison et sans reprise d'appui</v>
      </c>
      <c r="H302" s="199"/>
    </row>
    <row r="303" spans="1:8" ht="17.45" customHeight="1" x14ac:dyDescent="0.25">
      <c r="B303" s="199"/>
      <c r="C303" s="414" t="str">
        <f>IF(AND(D303="",G303=""),"","NIVEAU 5")</f>
        <v>NIVEAU 5</v>
      </c>
      <c r="D303" s="415" t="str">
        <f>IF($A292&lt;&gt;"",IF(VLOOKUP($A292,'Saisie des compétences'!$H:$AG,19,0)&lt;&gt;0,Compétences!$C$9,""),Compétences!$C$9)</f>
        <v>Actions enchainées sans reprise d'appui</v>
      </c>
      <c r="E303" s="415"/>
      <c r="F303" s="415"/>
      <c r="G303" s="415" t="str">
        <f>IF($A292&lt;&gt;"",IF(VLOOKUP($A292,'Saisie des compétences'!$H:$AG,22,0)&lt;&gt;0,Compétences!$F$9,""),Compétences!$F$9)</f>
        <v>Se déplacer sur 20 mètres, 10 mètres sur le ventre et 10 mètres sur le dos</v>
      </c>
      <c r="H303" s="199"/>
    </row>
    <row r="304" spans="1:8" ht="49.15" customHeight="1" x14ac:dyDescent="0.25">
      <c r="B304" s="199"/>
      <c r="C304" s="414"/>
      <c r="D304" s="208" t="str">
        <f>IF($A292&lt;&gt;"",IF(VLOOKUP($A292,'Saisie des compétences'!$H:$AG,19,0)&lt;&gt;0,Compétences!$C$10,""),Compétences!$C$10)</f>
        <v>Entrer dans l'eau en effectuant une bascule avant</v>
      </c>
      <c r="E304" s="208" t="str">
        <f>IF($A292&lt;&gt;"",IF(VLOOKUP($A292,'Saisie des compétences'!$H:$AG,19,0)&lt;&gt;0,Compétences!$D$10,""),Compétences!$D$10)</f>
        <v>Effectuer un déplacement orienté en immersion (sans lunettes)</v>
      </c>
      <c r="F304" s="208" t="str">
        <f>IF($A292&lt;&gt;"",IF(VLOOKUP($A292,'Saisie des compétences'!$H:$AG,19,0)&lt;&gt;0,Compétences!$E$10,""),Compétences!$E$10)</f>
        <v>Rester immobile sur place 5 à 10 secondes avant de regagner le bord du bassin</v>
      </c>
      <c r="G304" s="415"/>
      <c r="H304" s="199"/>
    </row>
    <row r="305" spans="1:8" ht="82.15" customHeight="1" x14ac:dyDescent="0.25">
      <c r="B305" s="199"/>
      <c r="C305" s="207" t="str">
        <f>IF(AND(D305="",E305="",F305="",G305=""),"","NIVEAU 6")</f>
        <v>NIVEAU 6</v>
      </c>
      <c r="D305" s="208" t="str">
        <f>IF($A292&lt;&gt;"",IF(VLOOKUP($A292,'Saisie des compétences'!$H:$AG,23,0)&lt;&gt;0,Compétences!$C$11,""),Compétences!$C$11)</f>
        <v>Sauter ou plonger dans le grand bain à partir d'un plot</v>
      </c>
      <c r="E305" s="208" t="str">
        <f>IF($A292&lt;&gt;"",IF(VLOOKUP($A292,'Saisie des compétences'!$H:$AG,24,0)&lt;&gt;0,Compétences!$D$11,""),Compétences!$D$11)</f>
        <v>Aller chercher un objet lesté au fond du bassin (1m60) à la suite d'un plongeon canard</v>
      </c>
      <c r="F305" s="208" t="str">
        <f>IF($A292&lt;&gt;"",IF(VLOOKUP($A292,'Saisie des compétences'!$H:$AG,25,0)&lt;&gt;0,Compétences!$E$11,""),Compétences!$E$11)</f>
        <v>Enchaîner au moins un équilibre en position horizontale (étoile de mer 5s) et un équilibre en position verticale (5s), sans reprise d'appui entre les deux.</v>
      </c>
      <c r="G305" s="208" t="str">
        <f>IF($A292&lt;&gt;"",IF(VLOOKUP($A292,'Saisie des compétences'!$H:$AG,26,0)&lt;&gt;0,Compétences!$F$11,""),Compétences!$F$11)</f>
        <v xml:space="preserve">Se déplacer 30 m : 15 mètres sur le ventre et 15 mètres  sur le dos </v>
      </c>
      <c r="H305" s="199"/>
    </row>
    <row r="306" spans="1:8" ht="17.45" customHeight="1" x14ac:dyDescent="0.25">
      <c r="B306" s="199"/>
      <c r="C306" s="414"/>
      <c r="D306" s="415"/>
      <c r="E306" s="415"/>
      <c r="F306" s="415"/>
      <c r="G306" s="415"/>
      <c r="H306" s="199"/>
    </row>
    <row r="307" spans="1:8" ht="75.599999999999994" customHeight="1" x14ac:dyDescent="0.25">
      <c r="C307" s="414"/>
      <c r="D307" s="208"/>
      <c r="E307" s="208"/>
      <c r="F307" s="208"/>
      <c r="G307" s="208"/>
    </row>
    <row r="308" spans="1:8" ht="42" customHeight="1" x14ac:dyDescent="0.25">
      <c r="C308" s="207"/>
      <c r="D308" s="204"/>
      <c r="E308" s="204"/>
      <c r="F308" s="204"/>
      <c r="G308" s="204"/>
    </row>
    <row r="310" spans="1:8" x14ac:dyDescent="0.25">
      <c r="C310" s="209" t="str">
        <f>"À  "</f>
        <v xml:space="preserve">À  </v>
      </c>
      <c r="D310" s="210">
        <f>Sélection!$N$31</f>
        <v>0</v>
      </c>
      <c r="F310" s="198" t="str">
        <f>CONCATENATE(Sélection!$N$22," ",Sélection!$N$24,"  ",Sélection!$N$26)</f>
        <v xml:space="preserve">   PE</v>
      </c>
    </row>
    <row r="312" spans="1:8" x14ac:dyDescent="0.25">
      <c r="C312" s="209" t="str">
        <f>"le  "</f>
        <v xml:space="preserve">le  </v>
      </c>
      <c r="D312" s="211">
        <f>Sélection!$N$29</f>
        <v>0</v>
      </c>
    </row>
    <row r="313" spans="1:8" s="196" customFormat="1" ht="21" x14ac:dyDescent="0.35">
      <c r="B313" s="197"/>
      <c r="C313" s="197"/>
      <c r="D313" s="197"/>
      <c r="E313" s="197" t="s">
        <v>1999</v>
      </c>
      <c r="F313" s="197"/>
      <c r="G313" s="197"/>
      <c r="H313" s="197"/>
    </row>
    <row r="314" spans="1:8" ht="8.4499999999999993" customHeight="1" x14ac:dyDescent="0.25">
      <c r="B314" s="199"/>
      <c r="C314" s="199"/>
      <c r="D314" s="199"/>
      <c r="E314" s="199"/>
      <c r="F314" s="199"/>
      <c r="G314" s="199"/>
      <c r="H314" s="199"/>
    </row>
    <row r="315" spans="1:8" ht="15.6" customHeight="1" x14ac:dyDescent="0.25">
      <c r="A315" s="198">
        <v>14</v>
      </c>
      <c r="B315" s="199"/>
      <c r="C315" s="200" t="s">
        <v>1951</v>
      </c>
      <c r="D315" s="201" t="str">
        <f>IFERROR(VLOOKUP(A315,Sélection!$B:$F,5,0),"")</f>
        <v/>
      </c>
      <c r="E315" s="202"/>
      <c r="F315" s="201" t="str">
        <f>Paramètres!$E$14</f>
        <v/>
      </c>
      <c r="G315" s="199"/>
      <c r="H315" s="199"/>
    </row>
    <row r="316" spans="1:8" ht="15.75" x14ac:dyDescent="0.25">
      <c r="A316" s="198" t="str">
        <f>IFERROR(VLOOKUP(A315,Sélection!$B:$F,2,0),"")</f>
        <v/>
      </c>
      <c r="B316" s="199"/>
      <c r="C316" s="200"/>
      <c r="D316" s="200"/>
      <c r="E316" s="202"/>
      <c r="F316" s="203" t="str">
        <f>Paramètres!$E$16</f>
        <v/>
      </c>
      <c r="G316" s="199"/>
      <c r="H316" s="199"/>
    </row>
    <row r="317" spans="1:8" ht="15.75" x14ac:dyDescent="0.25">
      <c r="B317" s="199"/>
      <c r="C317" s="200" t="s">
        <v>1952</v>
      </c>
      <c r="D317" s="201" t="str">
        <f>IFERROR(VLOOKUP(A315,Sélection!$B:$F,4,0),"")</f>
        <v/>
      </c>
      <c r="E317" s="202"/>
      <c r="F317" s="202"/>
      <c r="G317" s="199"/>
      <c r="H317" s="199"/>
    </row>
    <row r="318" spans="1:8" ht="15.6" customHeight="1" x14ac:dyDescent="0.25">
      <c r="B318" s="199"/>
      <c r="C318" s="202"/>
      <c r="D318" s="202"/>
      <c r="E318" s="416">
        <f>Paramètres!$H$3</f>
        <v>0</v>
      </c>
      <c r="F318" s="416"/>
      <c r="G318" s="416"/>
      <c r="H318" s="199"/>
    </row>
    <row r="319" spans="1:8" ht="15.6" customHeight="1" x14ac:dyDescent="0.25">
      <c r="B319" s="199"/>
      <c r="C319" s="202"/>
      <c r="D319" s="204"/>
      <c r="E319" s="416"/>
      <c r="F319" s="416"/>
      <c r="G319" s="416"/>
      <c r="H319" s="199"/>
    </row>
    <row r="320" spans="1:8" ht="15.75" x14ac:dyDescent="0.25">
      <c r="B320" s="199"/>
      <c r="C320" s="202"/>
      <c r="D320" s="202"/>
      <c r="E320" s="205"/>
      <c r="F320" s="205"/>
      <c r="G320" s="205"/>
      <c r="H320" s="199"/>
    </row>
    <row r="321" spans="2:8" ht="48" customHeight="1" x14ac:dyDescent="0.25">
      <c r="B321" s="199"/>
      <c r="C321" s="199"/>
      <c r="D321" s="206" t="s">
        <v>1953</v>
      </c>
      <c r="E321" s="206" t="s">
        <v>1907</v>
      </c>
      <c r="F321" s="206" t="s">
        <v>1906</v>
      </c>
      <c r="G321" s="206" t="s">
        <v>1908</v>
      </c>
      <c r="H321" s="199"/>
    </row>
    <row r="322" spans="2:8" ht="54.6" customHeight="1" x14ac:dyDescent="0.25">
      <c r="B322" s="199"/>
      <c r="C322" s="207" t="str">
        <f>IF(AND(D322="",E322="",F322="",G322=""),"","NIVEAU 1")</f>
        <v>NIVEAU 1</v>
      </c>
      <c r="D322" s="208" t="str">
        <f>IF($A316&lt;&gt;"",IF(VLOOKUP($A316,'Saisie des compétences'!$H:$AG,3,0)&lt;&gt;0,Compétences!$C$4,""),Compétences!$C$4)</f>
        <v>Entrer dans l’eau en descendant par l’échelle</v>
      </c>
      <c r="E322" s="208" t="str">
        <f>IF($A316&lt;&gt;"",IF(VLOOKUP($A316,'Saisie des compétences'!$H:$AG,4,0)&lt;&gt;0,Compétences!$D$4,""),Compétences!$D$4)</f>
        <v>Immerger partiellement la tête</v>
      </c>
      <c r="F322" s="208" t="str">
        <f>IF($A316&lt;&gt;"",IF(VLOOKUP($A316,'Saisie des compétences'!$H:$AG,5,0)&lt;&gt;0,Compétences!$E$4,""),Compétences!$E$4)</f>
        <v>Se laisser flotter, avec l'aide d'une ou deux frites ou d'un appui stable</v>
      </c>
      <c r="G322" s="208" t="str">
        <f>IF($A316&lt;&gt;"",IF(VLOOKUP($A316,'Saisie des compétences'!$H:$AG,6,0)&lt;&gt;0,Compétences!$F$4,""),Compétences!$F$4)</f>
        <v>Se déplacer sur une quinzaine de mètres dans l'eau, le long du mur, en prenant appui dessus</v>
      </c>
      <c r="H322" s="199"/>
    </row>
    <row r="323" spans="2:8" ht="46.9" customHeight="1" x14ac:dyDescent="0.25">
      <c r="B323" s="199"/>
      <c r="C323" s="207" t="str">
        <f>IF(AND(D323="",E323="",F323="",G323=""),"","NIVEAU 2")</f>
        <v>NIVEAU 2</v>
      </c>
      <c r="D323" s="208" t="str">
        <f>IF($A316&lt;&gt;"",IF(VLOOKUP($A316,'Saisie des compétences'!$H:$AG,7,0)&lt;&gt;0,Compétences!$C$5,""),Compétences!$C$5)</f>
        <v>Entrer dans l’eau en sautant avec ou sans aide à la flottaison
(frite ou perche)</v>
      </c>
      <c r="E323" s="208" t="str">
        <f>IF($A316&lt;&gt;"",IF(VLOOKUP($A316,'Saisie des compétences'!$H:$AG,8,0)&lt;&gt;0,Compétences!$D$5,""),Compétences!$D$5)</f>
        <v>Immerger totalement la tête, avec ou sans appui</v>
      </c>
      <c r="F323" s="208" t="str">
        <f>IF($A316&lt;&gt;"",IF(VLOOKUP($A316,'Saisie des compétences'!$H:$AG,9,0)&lt;&gt;0,Compétences!$E$5,""),Compétences!$E$5)</f>
        <v>Se laisser flotter sans bouger, avec  l'aide d'un appui instable</v>
      </c>
      <c r="G323" s="208" t="str">
        <f>IF($A316&lt;&gt;"",IF(VLOOKUP($A316,'Saisie des compétences'!$H:$AG,10,0)&lt;&gt;0,Compétences!$F$5,""),Compétences!$F$5)</f>
        <v>Se déplacer sur une quinzaine de mètres, sans appui au mur, avec une aide à la flottaison</v>
      </c>
      <c r="H323" s="199"/>
    </row>
    <row r="324" spans="2:8" ht="19.899999999999999" customHeight="1" x14ac:dyDescent="0.25">
      <c r="B324" s="199"/>
      <c r="C324" s="414" t="str">
        <f>IF(AND(D324="",G324=""),"","NIVEAU 3")</f>
        <v>NIVEAU 3</v>
      </c>
      <c r="D324" s="415" t="str">
        <f>IF($A316&lt;&gt;"",IF(VLOOKUP($A316,'Saisie des compétences'!$H:$AG,11,0)&lt;&gt;0,Compétences!$C$6,""),Compétences!$C$6)</f>
        <v>Actions enchainées sans reprise d'appui</v>
      </c>
      <c r="E324" s="415"/>
      <c r="F324" s="415"/>
      <c r="G324" s="415" t="str">
        <f>IF($A316&lt;&gt;"",IF(VLOOKUP($A316,'Saisie des compétences'!$H:$AG,14,0)&lt;&gt;0,Compétences!$F$6,""),Compétences!$F$6)</f>
        <v>Se déplacer sur une quinzaine de mètres, sans aide à la flottaison et sans reprise d'appui</v>
      </c>
      <c r="H324" s="199"/>
    </row>
    <row r="325" spans="2:8" ht="37.9" customHeight="1" x14ac:dyDescent="0.25">
      <c r="B325" s="199"/>
      <c r="C325" s="414"/>
      <c r="D325" s="208" t="str">
        <f>IF($A316&lt;&gt;"",IF(VLOOKUP($A316,'Saisie des compétences'!$H:$AG,11,0)&lt;&gt;0,Compétences!$C$7,""),Compétences!$C$7)</f>
        <v xml:space="preserve">Entrer dans l’eau en sautant  sans aide </v>
      </c>
      <c r="E325" s="208" t="str">
        <f>IF($A316&lt;&gt;"",IF(VLOOKUP($A316,'Saisie des compétences'!$H:$AG,11,0)&lt;&gt;0,Compétences!$D$7,""),Compétences!$D$7)</f>
        <v>Se déplacer brièvement sous l'eau pour passer sous un objet flottant</v>
      </c>
      <c r="F325" s="208" t="str">
        <f>IF($A316&lt;&gt;"",IF(VLOOKUP($A316,'Saisie des compétences'!$H:$AG,11,0)&lt;&gt;0,Compétences!$E$7,""),Compétences!$E$7)</f>
        <v>Se laisser flotter un instant, sans bouger, sans aide à la flottaison</v>
      </c>
      <c r="G325" s="415"/>
      <c r="H325" s="199"/>
    </row>
    <row r="326" spans="2:8" ht="63.6" customHeight="1" x14ac:dyDescent="0.25">
      <c r="B326" s="199"/>
      <c r="C326" s="207" t="str">
        <f>IF(AND(D326="",E326="",F326="",G326=""),"","NIVEAU 4")</f>
        <v>NIVEAU 4</v>
      </c>
      <c r="D326" s="208" t="str">
        <f>IF($A316&lt;&gt;"",IF(VLOOKUP($A316,'Saisie des compétences'!$H:$AG,15,0)&lt;&gt;0,Compétences!$C$8,""),Compétences!$C$8)</f>
        <v>Entrer dans l'eau sans aide, en roulant (tapis) ou en glissant tête la première (toboggan)</v>
      </c>
      <c r="E326" s="208" t="str">
        <f>IF($A316&lt;&gt;"",IF(VLOOKUP($A316,'Saisie des compétences'!$H:$AG,16,0)&lt;&gt;0,Compétences!$D$8,""),Compétences!$D$8)</f>
        <v>Aller chercher un objet au fond du bassin, 
avec ou sans aide, en immersion complète</v>
      </c>
      <c r="F326" s="208" t="str">
        <f>IF($A316&lt;&gt;"",IF(VLOOKUP($A316,'Saisie des compétences'!$H:$AG,17,0)&lt;&gt;0,Compétences!$E$8,""),Compétences!$E$8)</f>
        <v>Faire l'étoile de mer sur le ventre et sur le dosavec éventuellement une reprise d'appui entre les deux</v>
      </c>
      <c r="G326" s="208" t="str">
        <f>IF($A316&lt;&gt;"",IF(VLOOKUP($A316,'Saisie des compétences'!$H:$AG,18,0)&lt;&gt;0,Compétences!$F$8,""),Compétences!$F$8)</f>
        <v>Se déplacer sur 15 m allongé sur le ventre ou sur le dos, sans aide à la flottaison et sans reprise d'appui</v>
      </c>
      <c r="H326" s="199"/>
    </row>
    <row r="327" spans="2:8" ht="17.45" customHeight="1" x14ac:dyDescent="0.25">
      <c r="B327" s="199"/>
      <c r="C327" s="414" t="str">
        <f>IF(AND(D327="",G327=""),"","NIVEAU 5")</f>
        <v>NIVEAU 5</v>
      </c>
      <c r="D327" s="415" t="str">
        <f>IF($A316&lt;&gt;"",IF(VLOOKUP($A316,'Saisie des compétences'!$H:$AG,19,0)&lt;&gt;0,Compétences!$C$9,""),Compétences!$C$9)</f>
        <v>Actions enchainées sans reprise d'appui</v>
      </c>
      <c r="E327" s="415"/>
      <c r="F327" s="415"/>
      <c r="G327" s="415" t="str">
        <f>IF($A316&lt;&gt;"",IF(VLOOKUP($A316,'Saisie des compétences'!$H:$AG,22,0)&lt;&gt;0,Compétences!$F$9,""),Compétences!$F$9)</f>
        <v>Se déplacer sur 20 mètres, 10 mètres sur le ventre et 10 mètres sur le dos</v>
      </c>
      <c r="H327" s="199"/>
    </row>
    <row r="328" spans="2:8" ht="49.15" customHeight="1" x14ac:dyDescent="0.25">
      <c r="B328" s="199"/>
      <c r="C328" s="414"/>
      <c r="D328" s="208" t="str">
        <f>IF($A316&lt;&gt;"",IF(VLOOKUP($A316,'Saisie des compétences'!$H:$AG,19,0)&lt;&gt;0,Compétences!$C$10,""),Compétences!$C$10)</f>
        <v>Entrer dans l'eau en effectuant une bascule avant</v>
      </c>
      <c r="E328" s="208" t="str">
        <f>IF($A316&lt;&gt;"",IF(VLOOKUP($A316,'Saisie des compétences'!$H:$AG,19,0)&lt;&gt;0,Compétences!$D$10,""),Compétences!$D$10)</f>
        <v>Effectuer un déplacement orienté en immersion (sans lunettes)</v>
      </c>
      <c r="F328" s="208" t="str">
        <f>IF($A316&lt;&gt;"",IF(VLOOKUP($A316,'Saisie des compétences'!$H:$AG,19,0)&lt;&gt;0,Compétences!$E$10,""),Compétences!$E$10)</f>
        <v>Rester immobile sur place 5 à 10 secondes avant de regagner le bord du bassin</v>
      </c>
      <c r="G328" s="415"/>
      <c r="H328" s="199"/>
    </row>
    <row r="329" spans="2:8" ht="82.15" customHeight="1" x14ac:dyDescent="0.25">
      <c r="B329" s="199"/>
      <c r="C329" s="207" t="str">
        <f>IF(AND(D329="",E329="",F329="",G329=""),"","NIVEAU 6")</f>
        <v>NIVEAU 6</v>
      </c>
      <c r="D329" s="208" t="str">
        <f>IF($A316&lt;&gt;"",IF(VLOOKUP($A316,'Saisie des compétences'!$H:$AG,23,0)&lt;&gt;0,Compétences!$C$11,""),Compétences!$C$11)</f>
        <v>Sauter ou plonger dans le grand bain à partir d'un plot</v>
      </c>
      <c r="E329" s="208" t="str">
        <f>IF($A316&lt;&gt;"",IF(VLOOKUP($A316,'Saisie des compétences'!$H:$AG,24,0)&lt;&gt;0,Compétences!$D$11,""),Compétences!$D$11)</f>
        <v>Aller chercher un objet lesté au fond du bassin (1m60) à la suite d'un plongeon canard</v>
      </c>
      <c r="F329" s="208" t="str">
        <f>IF($A316&lt;&gt;"",IF(VLOOKUP($A316,'Saisie des compétences'!$H:$AG,25,0)&lt;&gt;0,Compétences!$E$11,""),Compétences!$E$11)</f>
        <v>Enchaîner au moins un équilibre en position horizontale (étoile de mer 5s) et un équilibre en position verticale (5s), sans reprise d'appui entre les deux.</v>
      </c>
      <c r="G329" s="208" t="str">
        <f>IF($A316&lt;&gt;"",IF(VLOOKUP($A316,'Saisie des compétences'!$H:$AG,26,0)&lt;&gt;0,Compétences!$F$11,""),Compétences!$F$11)</f>
        <v xml:space="preserve">Se déplacer 30 m : 15 mètres sur le ventre et 15 mètres  sur le dos </v>
      </c>
      <c r="H329" s="199"/>
    </row>
    <row r="330" spans="2:8" ht="17.45" customHeight="1" x14ac:dyDescent="0.25">
      <c r="B330" s="199"/>
      <c r="C330" s="414"/>
      <c r="D330" s="415"/>
      <c r="E330" s="415"/>
      <c r="F330" s="415"/>
      <c r="G330" s="415"/>
      <c r="H330" s="199"/>
    </row>
    <row r="331" spans="2:8" ht="75.599999999999994" customHeight="1" x14ac:dyDescent="0.25">
      <c r="C331" s="414"/>
      <c r="D331" s="208"/>
      <c r="E331" s="208"/>
      <c r="F331" s="208"/>
      <c r="G331" s="208"/>
    </row>
    <row r="332" spans="2:8" ht="42" customHeight="1" x14ac:dyDescent="0.25">
      <c r="C332" s="207"/>
      <c r="D332" s="204"/>
      <c r="E332" s="204"/>
      <c r="F332" s="204"/>
      <c r="G332" s="204"/>
    </row>
    <row r="334" spans="2:8" x14ac:dyDescent="0.25">
      <c r="C334" s="209" t="str">
        <f>"À  "</f>
        <v xml:space="preserve">À  </v>
      </c>
      <c r="D334" s="210">
        <f>Sélection!$N$31</f>
        <v>0</v>
      </c>
      <c r="F334" s="198" t="str">
        <f>CONCATENATE(Sélection!$N$22," ",Sélection!$N$24,"  ",Sélection!$N$26)</f>
        <v xml:space="preserve">   PE</v>
      </c>
    </row>
    <row r="336" spans="2:8" x14ac:dyDescent="0.25">
      <c r="C336" s="209" t="str">
        <f>"le  "</f>
        <v xml:space="preserve">le  </v>
      </c>
      <c r="D336" s="211">
        <f>Sélection!$N$29</f>
        <v>0</v>
      </c>
    </row>
    <row r="337" spans="1:8" s="196" customFormat="1" ht="21" x14ac:dyDescent="0.35">
      <c r="B337" s="197"/>
      <c r="C337" s="197"/>
      <c r="D337" s="197"/>
      <c r="E337" s="197" t="s">
        <v>1999</v>
      </c>
      <c r="F337" s="197"/>
      <c r="G337" s="197"/>
      <c r="H337" s="197"/>
    </row>
    <row r="338" spans="1:8" ht="8.4499999999999993" customHeight="1" x14ac:dyDescent="0.25">
      <c r="B338" s="199"/>
      <c r="C338" s="199"/>
      <c r="D338" s="199"/>
      <c r="E338" s="199"/>
      <c r="F338" s="199"/>
      <c r="G338" s="199"/>
      <c r="H338" s="199"/>
    </row>
    <row r="339" spans="1:8" ht="15.6" customHeight="1" x14ac:dyDescent="0.25">
      <c r="A339" s="198">
        <v>15</v>
      </c>
      <c r="B339" s="199"/>
      <c r="C339" s="200" t="s">
        <v>1951</v>
      </c>
      <c r="D339" s="201" t="str">
        <f>IFERROR(VLOOKUP(A339,Sélection!$B:$F,5,0),"")</f>
        <v/>
      </c>
      <c r="E339" s="202"/>
      <c r="F339" s="201" t="str">
        <f>Paramètres!$E$14</f>
        <v/>
      </c>
      <c r="G339" s="199"/>
      <c r="H339" s="199"/>
    </row>
    <row r="340" spans="1:8" ht="15.75" x14ac:dyDescent="0.25">
      <c r="A340" s="198" t="str">
        <f>IFERROR(VLOOKUP(A339,Sélection!$B:$F,2,0),"")</f>
        <v/>
      </c>
      <c r="B340" s="199"/>
      <c r="C340" s="200"/>
      <c r="D340" s="200"/>
      <c r="E340" s="202"/>
      <c r="F340" s="203" t="str">
        <f>Paramètres!$E$16</f>
        <v/>
      </c>
      <c r="G340" s="199"/>
      <c r="H340" s="199"/>
    </row>
    <row r="341" spans="1:8" ht="15.75" x14ac:dyDescent="0.25">
      <c r="B341" s="199"/>
      <c r="C341" s="200" t="s">
        <v>1952</v>
      </c>
      <c r="D341" s="201" t="str">
        <f>IFERROR(VLOOKUP(A339,Sélection!$B:$F,4,0),"")</f>
        <v/>
      </c>
      <c r="E341" s="202"/>
      <c r="F341" s="202"/>
      <c r="G341" s="199"/>
      <c r="H341" s="199"/>
    </row>
    <row r="342" spans="1:8" ht="15.6" customHeight="1" x14ac:dyDescent="0.25">
      <c r="B342" s="199"/>
      <c r="C342" s="202"/>
      <c r="D342" s="202"/>
      <c r="E342" s="416">
        <f>Paramètres!$H$3</f>
        <v>0</v>
      </c>
      <c r="F342" s="416"/>
      <c r="G342" s="416"/>
      <c r="H342" s="199"/>
    </row>
    <row r="343" spans="1:8" ht="15.6" customHeight="1" x14ac:dyDescent="0.25">
      <c r="B343" s="199"/>
      <c r="C343" s="202"/>
      <c r="D343" s="204"/>
      <c r="E343" s="416"/>
      <c r="F343" s="416"/>
      <c r="G343" s="416"/>
      <c r="H343" s="199"/>
    </row>
    <row r="344" spans="1:8" ht="15.75" x14ac:dyDescent="0.25">
      <c r="B344" s="199"/>
      <c r="C344" s="202"/>
      <c r="D344" s="202"/>
      <c r="E344" s="205"/>
      <c r="F344" s="205"/>
      <c r="G344" s="205"/>
      <c r="H344" s="199"/>
    </row>
    <row r="345" spans="1:8" ht="48" customHeight="1" x14ac:dyDescent="0.25">
      <c r="B345" s="199"/>
      <c r="C345" s="199"/>
      <c r="D345" s="206" t="s">
        <v>1953</v>
      </c>
      <c r="E345" s="206" t="s">
        <v>1907</v>
      </c>
      <c r="F345" s="206" t="s">
        <v>1906</v>
      </c>
      <c r="G345" s="206" t="s">
        <v>1908</v>
      </c>
      <c r="H345" s="199"/>
    </row>
    <row r="346" spans="1:8" ht="54.6" customHeight="1" x14ac:dyDescent="0.25">
      <c r="B346" s="199"/>
      <c r="C346" s="207" t="str">
        <f>IF(AND(D346="",E346="",F346="",G346=""),"","NIVEAU 1")</f>
        <v>NIVEAU 1</v>
      </c>
      <c r="D346" s="208" t="str">
        <f>IF($A340&lt;&gt;"",IF(VLOOKUP($A340,'Saisie des compétences'!$H:$AG,3,0)&lt;&gt;0,Compétences!$C$4,""),Compétences!$C$4)</f>
        <v>Entrer dans l’eau en descendant par l’échelle</v>
      </c>
      <c r="E346" s="208" t="str">
        <f>IF($A340&lt;&gt;"",IF(VLOOKUP($A340,'Saisie des compétences'!$H:$AG,4,0)&lt;&gt;0,Compétences!$D$4,""),Compétences!$D$4)</f>
        <v>Immerger partiellement la tête</v>
      </c>
      <c r="F346" s="208" t="str">
        <f>IF($A340&lt;&gt;"",IF(VLOOKUP($A340,'Saisie des compétences'!$H:$AG,5,0)&lt;&gt;0,Compétences!$E$4,""),Compétences!$E$4)</f>
        <v>Se laisser flotter, avec l'aide d'une ou deux frites ou d'un appui stable</v>
      </c>
      <c r="G346" s="208" t="str">
        <f>IF($A340&lt;&gt;"",IF(VLOOKUP($A340,'Saisie des compétences'!$H:$AG,6,0)&lt;&gt;0,Compétences!$F$4,""),Compétences!$F$4)</f>
        <v>Se déplacer sur une quinzaine de mètres dans l'eau, le long du mur, en prenant appui dessus</v>
      </c>
      <c r="H346" s="199"/>
    </row>
    <row r="347" spans="1:8" ht="46.9" customHeight="1" x14ac:dyDescent="0.25">
      <c r="B347" s="199"/>
      <c r="C347" s="207" t="str">
        <f>IF(AND(D347="",E347="",F347="",G347=""),"","NIVEAU 2")</f>
        <v>NIVEAU 2</v>
      </c>
      <c r="D347" s="208" t="str">
        <f>IF($A340&lt;&gt;"",IF(VLOOKUP($A340,'Saisie des compétences'!$H:$AG,7,0)&lt;&gt;0,Compétences!$C$5,""),Compétences!$C$5)</f>
        <v>Entrer dans l’eau en sautant avec ou sans aide à la flottaison
(frite ou perche)</v>
      </c>
      <c r="E347" s="208" t="str">
        <f>IF($A340&lt;&gt;"",IF(VLOOKUP($A340,'Saisie des compétences'!$H:$AG,8,0)&lt;&gt;0,Compétences!$D$5,""),Compétences!$D$5)</f>
        <v>Immerger totalement la tête, avec ou sans appui</v>
      </c>
      <c r="F347" s="208" t="str">
        <f>IF($A340&lt;&gt;"",IF(VLOOKUP($A340,'Saisie des compétences'!$H:$AG,9,0)&lt;&gt;0,Compétences!$E$5,""),Compétences!$E$5)</f>
        <v>Se laisser flotter sans bouger, avec  l'aide d'un appui instable</v>
      </c>
      <c r="G347" s="208" t="str">
        <f>IF($A340&lt;&gt;"",IF(VLOOKUP($A340,'Saisie des compétences'!$H:$AG,10,0)&lt;&gt;0,Compétences!$F$5,""),Compétences!$F$5)</f>
        <v>Se déplacer sur une quinzaine de mètres, sans appui au mur, avec une aide à la flottaison</v>
      </c>
      <c r="H347" s="199"/>
    </row>
    <row r="348" spans="1:8" ht="19.899999999999999" customHeight="1" x14ac:dyDescent="0.25">
      <c r="B348" s="199"/>
      <c r="C348" s="414" t="str">
        <f>IF(AND(D348="",G348=""),"","NIVEAU 3")</f>
        <v>NIVEAU 3</v>
      </c>
      <c r="D348" s="415" t="str">
        <f>IF($A340&lt;&gt;"",IF(VLOOKUP($A340,'Saisie des compétences'!$H:$AG,11,0)&lt;&gt;0,Compétences!$C$6,""),Compétences!$C$6)</f>
        <v>Actions enchainées sans reprise d'appui</v>
      </c>
      <c r="E348" s="415"/>
      <c r="F348" s="415"/>
      <c r="G348" s="415" t="str">
        <f>IF($A340&lt;&gt;"",IF(VLOOKUP($A340,'Saisie des compétences'!$H:$AG,14,0)&lt;&gt;0,Compétences!$F$6,""),Compétences!$F$6)</f>
        <v>Se déplacer sur une quinzaine de mètres, sans aide à la flottaison et sans reprise d'appui</v>
      </c>
      <c r="H348" s="199"/>
    </row>
    <row r="349" spans="1:8" ht="37.9" customHeight="1" x14ac:dyDescent="0.25">
      <c r="B349" s="199"/>
      <c r="C349" s="414"/>
      <c r="D349" s="208" t="str">
        <f>IF($A340&lt;&gt;"",IF(VLOOKUP($A340,'Saisie des compétences'!$H:$AG,11,0)&lt;&gt;0,Compétences!$C$7,""),Compétences!$C$7)</f>
        <v xml:space="preserve">Entrer dans l’eau en sautant  sans aide </v>
      </c>
      <c r="E349" s="208" t="str">
        <f>IF($A340&lt;&gt;"",IF(VLOOKUP($A340,'Saisie des compétences'!$H:$AG,11,0)&lt;&gt;0,Compétences!$D$7,""),Compétences!$D$7)</f>
        <v>Se déplacer brièvement sous l'eau pour passer sous un objet flottant</v>
      </c>
      <c r="F349" s="208" t="str">
        <f>IF($A340&lt;&gt;"",IF(VLOOKUP($A340,'Saisie des compétences'!$H:$AG,11,0)&lt;&gt;0,Compétences!$E$7,""),Compétences!$E$7)</f>
        <v>Se laisser flotter un instant, sans bouger, sans aide à la flottaison</v>
      </c>
      <c r="G349" s="415"/>
      <c r="H349" s="199"/>
    </row>
    <row r="350" spans="1:8" ht="63.6" customHeight="1" x14ac:dyDescent="0.25">
      <c r="B350" s="199"/>
      <c r="C350" s="207" t="str">
        <f>IF(AND(D350="",E350="",F350="",G350=""),"","NIVEAU 4")</f>
        <v>NIVEAU 4</v>
      </c>
      <c r="D350" s="208" t="str">
        <f>IF($A340&lt;&gt;"",IF(VLOOKUP($A340,'Saisie des compétences'!$H:$AG,15,0)&lt;&gt;0,Compétences!$C$8,""),Compétences!$C$8)</f>
        <v>Entrer dans l'eau sans aide, en roulant (tapis) ou en glissant tête la première (toboggan)</v>
      </c>
      <c r="E350" s="208" t="str">
        <f>IF($A340&lt;&gt;"",IF(VLOOKUP($A340,'Saisie des compétences'!$H:$AG,16,0)&lt;&gt;0,Compétences!$D$8,""),Compétences!$D$8)</f>
        <v>Aller chercher un objet au fond du bassin, 
avec ou sans aide, en immersion complète</v>
      </c>
      <c r="F350" s="208" t="str">
        <f>IF($A340&lt;&gt;"",IF(VLOOKUP($A340,'Saisie des compétences'!$H:$AG,17,0)&lt;&gt;0,Compétences!$E$8,""),Compétences!$E$8)</f>
        <v>Faire l'étoile de mer sur le ventre et sur le dosavec éventuellement une reprise d'appui entre les deux</v>
      </c>
      <c r="G350" s="208" t="str">
        <f>IF($A340&lt;&gt;"",IF(VLOOKUP($A340,'Saisie des compétences'!$H:$AG,18,0)&lt;&gt;0,Compétences!$F$8,""),Compétences!$F$8)</f>
        <v>Se déplacer sur 15 m allongé sur le ventre ou sur le dos, sans aide à la flottaison et sans reprise d'appui</v>
      </c>
      <c r="H350" s="199"/>
    </row>
    <row r="351" spans="1:8" ht="17.45" customHeight="1" x14ac:dyDescent="0.25">
      <c r="B351" s="199"/>
      <c r="C351" s="414" t="str">
        <f>IF(AND(D351="",G351=""),"","NIVEAU 5")</f>
        <v>NIVEAU 5</v>
      </c>
      <c r="D351" s="415" t="str">
        <f>IF($A340&lt;&gt;"",IF(VLOOKUP($A340,'Saisie des compétences'!$H:$AG,19,0)&lt;&gt;0,Compétences!$C$9,""),Compétences!$C$9)</f>
        <v>Actions enchainées sans reprise d'appui</v>
      </c>
      <c r="E351" s="415"/>
      <c r="F351" s="415"/>
      <c r="G351" s="415" t="str">
        <f>IF($A340&lt;&gt;"",IF(VLOOKUP($A340,'Saisie des compétences'!$H:$AG,22,0)&lt;&gt;0,Compétences!$F$9,""),Compétences!$F$9)</f>
        <v>Se déplacer sur 20 mètres, 10 mètres sur le ventre et 10 mètres sur le dos</v>
      </c>
      <c r="H351" s="199"/>
    </row>
    <row r="352" spans="1:8" ht="49.15" customHeight="1" x14ac:dyDescent="0.25">
      <c r="B352" s="199"/>
      <c r="C352" s="414"/>
      <c r="D352" s="208" t="str">
        <f>IF($A340&lt;&gt;"",IF(VLOOKUP($A340,'Saisie des compétences'!$H:$AG,19,0)&lt;&gt;0,Compétences!$C$10,""),Compétences!$C$10)</f>
        <v>Entrer dans l'eau en effectuant une bascule avant</v>
      </c>
      <c r="E352" s="208" t="str">
        <f>IF($A340&lt;&gt;"",IF(VLOOKUP($A340,'Saisie des compétences'!$H:$AG,19,0)&lt;&gt;0,Compétences!$D$10,""),Compétences!$D$10)</f>
        <v>Effectuer un déplacement orienté en immersion (sans lunettes)</v>
      </c>
      <c r="F352" s="208" t="str">
        <f>IF($A340&lt;&gt;"",IF(VLOOKUP($A340,'Saisie des compétences'!$H:$AG,19,0)&lt;&gt;0,Compétences!$E$10,""),Compétences!$E$10)</f>
        <v>Rester immobile sur place 5 à 10 secondes avant de regagner le bord du bassin</v>
      </c>
      <c r="G352" s="415"/>
      <c r="H352" s="199"/>
    </row>
    <row r="353" spans="1:8" ht="82.15" customHeight="1" x14ac:dyDescent="0.25">
      <c r="B353" s="199"/>
      <c r="C353" s="207" t="str">
        <f>IF(AND(D353="",E353="",F353="",G353=""),"","NIVEAU 6")</f>
        <v>NIVEAU 6</v>
      </c>
      <c r="D353" s="208" t="str">
        <f>IF($A340&lt;&gt;"",IF(VLOOKUP($A340,'Saisie des compétences'!$H:$AG,23,0)&lt;&gt;0,Compétences!$C$11,""),Compétences!$C$11)</f>
        <v>Sauter ou plonger dans le grand bain à partir d'un plot</v>
      </c>
      <c r="E353" s="208" t="str">
        <f>IF($A340&lt;&gt;"",IF(VLOOKUP($A340,'Saisie des compétences'!$H:$AG,24,0)&lt;&gt;0,Compétences!$D$11,""),Compétences!$D$11)</f>
        <v>Aller chercher un objet lesté au fond du bassin (1m60) à la suite d'un plongeon canard</v>
      </c>
      <c r="F353" s="208" t="str">
        <f>IF($A340&lt;&gt;"",IF(VLOOKUP($A340,'Saisie des compétences'!$H:$AG,25,0)&lt;&gt;0,Compétences!$E$11,""),Compétences!$E$11)</f>
        <v>Enchaîner au moins un équilibre en position horizontale (étoile de mer 5s) et un équilibre en position verticale (5s), sans reprise d'appui entre les deux.</v>
      </c>
      <c r="G353" s="208" t="str">
        <f>IF($A340&lt;&gt;"",IF(VLOOKUP($A340,'Saisie des compétences'!$H:$AG,26,0)&lt;&gt;0,Compétences!$F$11,""),Compétences!$F$11)</f>
        <v xml:space="preserve">Se déplacer 30 m : 15 mètres sur le ventre et 15 mètres  sur le dos </v>
      </c>
      <c r="H353" s="199"/>
    </row>
    <row r="354" spans="1:8" ht="17.45" customHeight="1" x14ac:dyDescent="0.25">
      <c r="B354" s="199"/>
      <c r="C354" s="414"/>
      <c r="D354" s="415"/>
      <c r="E354" s="415"/>
      <c r="F354" s="415"/>
      <c r="G354" s="415"/>
      <c r="H354" s="199"/>
    </row>
    <row r="355" spans="1:8" ht="75.599999999999994" customHeight="1" x14ac:dyDescent="0.25">
      <c r="C355" s="414"/>
      <c r="D355" s="208"/>
      <c r="E355" s="208"/>
      <c r="F355" s="208"/>
      <c r="G355" s="208"/>
    </row>
    <row r="356" spans="1:8" ht="42" customHeight="1" x14ac:dyDescent="0.25">
      <c r="C356" s="207"/>
      <c r="D356" s="204"/>
      <c r="E356" s="204"/>
      <c r="F356" s="204"/>
      <c r="G356" s="204"/>
    </row>
    <row r="358" spans="1:8" x14ac:dyDescent="0.25">
      <c r="C358" s="209" t="str">
        <f>"À  "</f>
        <v xml:space="preserve">À  </v>
      </c>
      <c r="D358" s="210">
        <f>Sélection!$N$31</f>
        <v>0</v>
      </c>
      <c r="F358" s="198" t="str">
        <f>CONCATENATE(Sélection!$N$22," ",Sélection!$N$24,"  ",Sélection!$N$26)</f>
        <v xml:space="preserve">   PE</v>
      </c>
    </row>
    <row r="360" spans="1:8" x14ac:dyDescent="0.25">
      <c r="C360" s="209" t="str">
        <f>"le  "</f>
        <v xml:space="preserve">le  </v>
      </c>
      <c r="D360" s="211">
        <f>Sélection!$N$29</f>
        <v>0</v>
      </c>
    </row>
    <row r="361" spans="1:8" s="196" customFormat="1" ht="21" x14ac:dyDescent="0.35">
      <c r="B361" s="197"/>
      <c r="C361" s="197"/>
      <c r="D361" s="197"/>
      <c r="E361" s="197" t="s">
        <v>1999</v>
      </c>
      <c r="F361" s="197"/>
      <c r="G361" s="197"/>
      <c r="H361" s="197"/>
    </row>
    <row r="362" spans="1:8" ht="8.4499999999999993" customHeight="1" x14ac:dyDescent="0.25">
      <c r="B362" s="199"/>
      <c r="C362" s="199"/>
      <c r="D362" s="199"/>
      <c r="E362" s="199"/>
      <c r="F362" s="199"/>
      <c r="G362" s="199"/>
      <c r="H362" s="199"/>
    </row>
    <row r="363" spans="1:8" ht="15.6" customHeight="1" x14ac:dyDescent="0.25">
      <c r="A363" s="198">
        <v>16</v>
      </c>
      <c r="B363" s="199"/>
      <c r="C363" s="200" t="s">
        <v>1951</v>
      </c>
      <c r="D363" s="201" t="str">
        <f>IFERROR(VLOOKUP(A363,Sélection!$B:$F,5,0),"")</f>
        <v/>
      </c>
      <c r="E363" s="202"/>
      <c r="F363" s="201" t="str">
        <f>Paramètres!$E$14</f>
        <v/>
      </c>
      <c r="G363" s="199"/>
      <c r="H363" s="199"/>
    </row>
    <row r="364" spans="1:8" ht="15.75" x14ac:dyDescent="0.25">
      <c r="A364" s="198" t="str">
        <f>IFERROR(VLOOKUP(A363,Sélection!$B:$F,2,0),"")</f>
        <v/>
      </c>
      <c r="B364" s="199"/>
      <c r="C364" s="200"/>
      <c r="D364" s="200"/>
      <c r="E364" s="202"/>
      <c r="F364" s="203" t="str">
        <f>Paramètres!$E$16</f>
        <v/>
      </c>
      <c r="G364" s="199"/>
      <c r="H364" s="199"/>
    </row>
    <row r="365" spans="1:8" ht="15.75" x14ac:dyDescent="0.25">
      <c r="B365" s="199"/>
      <c r="C365" s="200" t="s">
        <v>1952</v>
      </c>
      <c r="D365" s="201" t="str">
        <f>IFERROR(VLOOKUP(A363,Sélection!$B:$F,4,0),"")</f>
        <v/>
      </c>
      <c r="E365" s="202"/>
      <c r="F365" s="202"/>
      <c r="G365" s="199"/>
      <c r="H365" s="199"/>
    </row>
    <row r="366" spans="1:8" ht="15.6" customHeight="1" x14ac:dyDescent="0.25">
      <c r="B366" s="199"/>
      <c r="C366" s="202"/>
      <c r="D366" s="202"/>
      <c r="E366" s="416">
        <f>Paramètres!$H$3</f>
        <v>0</v>
      </c>
      <c r="F366" s="416"/>
      <c r="G366" s="416"/>
      <c r="H366" s="199"/>
    </row>
    <row r="367" spans="1:8" ht="15.6" customHeight="1" x14ac:dyDescent="0.25">
      <c r="B367" s="199"/>
      <c r="C367" s="202"/>
      <c r="D367" s="204"/>
      <c r="E367" s="416"/>
      <c r="F367" s="416"/>
      <c r="G367" s="416"/>
      <c r="H367" s="199"/>
    </row>
    <row r="368" spans="1:8" ht="15.75" x14ac:dyDescent="0.25">
      <c r="B368" s="199"/>
      <c r="C368" s="202"/>
      <c r="D368" s="202"/>
      <c r="E368" s="205"/>
      <c r="F368" s="205"/>
      <c r="G368" s="205"/>
      <c r="H368" s="199"/>
    </row>
    <row r="369" spans="2:8" ht="48" customHeight="1" x14ac:dyDescent="0.25">
      <c r="B369" s="199"/>
      <c r="C369" s="199"/>
      <c r="D369" s="206" t="s">
        <v>1953</v>
      </c>
      <c r="E369" s="206" t="s">
        <v>1907</v>
      </c>
      <c r="F369" s="206" t="s">
        <v>1906</v>
      </c>
      <c r="G369" s="206" t="s">
        <v>1908</v>
      </c>
      <c r="H369" s="199"/>
    </row>
    <row r="370" spans="2:8" ht="54.6" customHeight="1" x14ac:dyDescent="0.25">
      <c r="B370" s="199"/>
      <c r="C370" s="207" t="str">
        <f>IF(AND(D370="",E370="",F370="",G370=""),"","NIVEAU 1")</f>
        <v>NIVEAU 1</v>
      </c>
      <c r="D370" s="208" t="str">
        <f>IF($A364&lt;&gt;"",IF(VLOOKUP($A364,'Saisie des compétences'!$H:$AG,3,0)&lt;&gt;0,Compétences!$C$4,""),Compétences!$C$4)</f>
        <v>Entrer dans l’eau en descendant par l’échelle</v>
      </c>
      <c r="E370" s="208" t="str">
        <f>IF($A364&lt;&gt;"",IF(VLOOKUP($A364,'Saisie des compétences'!$H:$AG,4,0)&lt;&gt;0,Compétences!$D$4,""),Compétences!$D$4)</f>
        <v>Immerger partiellement la tête</v>
      </c>
      <c r="F370" s="208" t="str">
        <f>IF($A364&lt;&gt;"",IF(VLOOKUP($A364,'Saisie des compétences'!$H:$AG,5,0)&lt;&gt;0,Compétences!$E$4,""),Compétences!$E$4)</f>
        <v>Se laisser flotter, avec l'aide d'une ou deux frites ou d'un appui stable</v>
      </c>
      <c r="G370" s="208" t="str">
        <f>IF($A364&lt;&gt;"",IF(VLOOKUP($A364,'Saisie des compétences'!$H:$AG,6,0)&lt;&gt;0,Compétences!$F$4,""),Compétences!$F$4)</f>
        <v>Se déplacer sur une quinzaine de mètres dans l'eau, le long du mur, en prenant appui dessus</v>
      </c>
      <c r="H370" s="199"/>
    </row>
    <row r="371" spans="2:8" ht="46.9" customHeight="1" x14ac:dyDescent="0.25">
      <c r="B371" s="199"/>
      <c r="C371" s="207" t="str">
        <f>IF(AND(D371="",E371="",F371="",G371=""),"","NIVEAU 2")</f>
        <v>NIVEAU 2</v>
      </c>
      <c r="D371" s="208" t="str">
        <f>IF($A364&lt;&gt;"",IF(VLOOKUP($A364,'Saisie des compétences'!$H:$AG,7,0)&lt;&gt;0,Compétences!$C$5,""),Compétences!$C$5)</f>
        <v>Entrer dans l’eau en sautant avec ou sans aide à la flottaison
(frite ou perche)</v>
      </c>
      <c r="E371" s="208" t="str">
        <f>IF($A364&lt;&gt;"",IF(VLOOKUP($A364,'Saisie des compétences'!$H:$AG,8,0)&lt;&gt;0,Compétences!$D$5,""),Compétences!$D$5)</f>
        <v>Immerger totalement la tête, avec ou sans appui</v>
      </c>
      <c r="F371" s="208" t="str">
        <f>IF($A364&lt;&gt;"",IF(VLOOKUP($A364,'Saisie des compétences'!$H:$AG,9,0)&lt;&gt;0,Compétences!$E$5,""),Compétences!$E$5)</f>
        <v>Se laisser flotter sans bouger, avec  l'aide d'un appui instable</v>
      </c>
      <c r="G371" s="208" t="str">
        <f>IF($A364&lt;&gt;"",IF(VLOOKUP($A364,'Saisie des compétences'!$H:$AG,10,0)&lt;&gt;0,Compétences!$F$5,""),Compétences!$F$5)</f>
        <v>Se déplacer sur une quinzaine de mètres, sans appui au mur, avec une aide à la flottaison</v>
      </c>
      <c r="H371" s="199"/>
    </row>
    <row r="372" spans="2:8" ht="19.899999999999999" customHeight="1" x14ac:dyDescent="0.25">
      <c r="B372" s="199"/>
      <c r="C372" s="414" t="str">
        <f>IF(AND(D372="",G372=""),"","NIVEAU 3")</f>
        <v>NIVEAU 3</v>
      </c>
      <c r="D372" s="415" t="str">
        <f>IF($A364&lt;&gt;"",IF(VLOOKUP($A364,'Saisie des compétences'!$H:$AG,11,0)&lt;&gt;0,Compétences!$C$6,""),Compétences!$C$6)</f>
        <v>Actions enchainées sans reprise d'appui</v>
      </c>
      <c r="E372" s="415"/>
      <c r="F372" s="415"/>
      <c r="G372" s="415" t="str">
        <f>IF($A364&lt;&gt;"",IF(VLOOKUP($A364,'Saisie des compétences'!$H:$AG,14,0)&lt;&gt;0,Compétences!$F$6,""),Compétences!$F$6)</f>
        <v>Se déplacer sur une quinzaine de mètres, sans aide à la flottaison et sans reprise d'appui</v>
      </c>
      <c r="H372" s="199"/>
    </row>
    <row r="373" spans="2:8" ht="37.9" customHeight="1" x14ac:dyDescent="0.25">
      <c r="B373" s="199"/>
      <c r="C373" s="414"/>
      <c r="D373" s="208" t="str">
        <f>IF($A364&lt;&gt;"",IF(VLOOKUP($A364,'Saisie des compétences'!$H:$AG,11,0)&lt;&gt;0,Compétences!$C$7,""),Compétences!$C$7)</f>
        <v xml:space="preserve">Entrer dans l’eau en sautant  sans aide </v>
      </c>
      <c r="E373" s="208" t="str">
        <f>IF($A364&lt;&gt;"",IF(VLOOKUP($A364,'Saisie des compétences'!$H:$AG,11,0)&lt;&gt;0,Compétences!$D$7,""),Compétences!$D$7)</f>
        <v>Se déplacer brièvement sous l'eau pour passer sous un objet flottant</v>
      </c>
      <c r="F373" s="208" t="str">
        <f>IF($A364&lt;&gt;"",IF(VLOOKUP($A364,'Saisie des compétences'!$H:$AG,11,0)&lt;&gt;0,Compétences!$E$7,""),Compétences!$E$7)</f>
        <v>Se laisser flotter un instant, sans bouger, sans aide à la flottaison</v>
      </c>
      <c r="G373" s="415"/>
      <c r="H373" s="199"/>
    </row>
    <row r="374" spans="2:8" ht="63.6" customHeight="1" x14ac:dyDescent="0.25">
      <c r="B374" s="199"/>
      <c r="C374" s="207" t="str">
        <f>IF(AND(D374="",E374="",F374="",G374=""),"","NIVEAU 4")</f>
        <v>NIVEAU 4</v>
      </c>
      <c r="D374" s="208" t="str">
        <f>IF($A364&lt;&gt;"",IF(VLOOKUP($A364,'Saisie des compétences'!$H:$AG,15,0)&lt;&gt;0,Compétences!$C$8,""),Compétences!$C$8)</f>
        <v>Entrer dans l'eau sans aide, en roulant (tapis) ou en glissant tête la première (toboggan)</v>
      </c>
      <c r="E374" s="208" t="str">
        <f>IF($A364&lt;&gt;"",IF(VLOOKUP($A364,'Saisie des compétences'!$H:$AG,16,0)&lt;&gt;0,Compétences!$D$8,""),Compétences!$D$8)</f>
        <v>Aller chercher un objet au fond du bassin, 
avec ou sans aide, en immersion complète</v>
      </c>
      <c r="F374" s="208" t="str">
        <f>IF($A364&lt;&gt;"",IF(VLOOKUP($A364,'Saisie des compétences'!$H:$AG,17,0)&lt;&gt;0,Compétences!$E$8,""),Compétences!$E$8)</f>
        <v>Faire l'étoile de mer sur le ventre et sur le dosavec éventuellement une reprise d'appui entre les deux</v>
      </c>
      <c r="G374" s="208" t="str">
        <f>IF($A364&lt;&gt;"",IF(VLOOKUP($A364,'Saisie des compétences'!$H:$AG,18,0)&lt;&gt;0,Compétences!$F$8,""),Compétences!$F$8)</f>
        <v>Se déplacer sur 15 m allongé sur le ventre ou sur le dos, sans aide à la flottaison et sans reprise d'appui</v>
      </c>
      <c r="H374" s="199"/>
    </row>
    <row r="375" spans="2:8" ht="17.45" customHeight="1" x14ac:dyDescent="0.25">
      <c r="B375" s="199"/>
      <c r="C375" s="414" t="str">
        <f>IF(AND(D375="",G375=""),"","NIVEAU 5")</f>
        <v>NIVEAU 5</v>
      </c>
      <c r="D375" s="415" t="str">
        <f>IF($A364&lt;&gt;"",IF(VLOOKUP($A364,'Saisie des compétences'!$H:$AG,19,0)&lt;&gt;0,Compétences!$C$9,""),Compétences!$C$9)</f>
        <v>Actions enchainées sans reprise d'appui</v>
      </c>
      <c r="E375" s="415"/>
      <c r="F375" s="415"/>
      <c r="G375" s="415" t="str">
        <f>IF($A364&lt;&gt;"",IF(VLOOKUP($A364,'Saisie des compétences'!$H:$AG,22,0)&lt;&gt;0,Compétences!$F$9,""),Compétences!$F$9)</f>
        <v>Se déplacer sur 20 mètres, 10 mètres sur le ventre et 10 mètres sur le dos</v>
      </c>
      <c r="H375" s="199"/>
    </row>
    <row r="376" spans="2:8" ht="49.15" customHeight="1" x14ac:dyDescent="0.25">
      <c r="B376" s="199"/>
      <c r="C376" s="414"/>
      <c r="D376" s="208" t="str">
        <f>IF($A364&lt;&gt;"",IF(VLOOKUP($A364,'Saisie des compétences'!$H:$AG,19,0)&lt;&gt;0,Compétences!$C$10,""),Compétences!$C$10)</f>
        <v>Entrer dans l'eau en effectuant une bascule avant</v>
      </c>
      <c r="E376" s="208" t="str">
        <f>IF($A364&lt;&gt;"",IF(VLOOKUP($A364,'Saisie des compétences'!$H:$AG,19,0)&lt;&gt;0,Compétences!$D$10,""),Compétences!$D$10)</f>
        <v>Effectuer un déplacement orienté en immersion (sans lunettes)</v>
      </c>
      <c r="F376" s="208" t="str">
        <f>IF($A364&lt;&gt;"",IF(VLOOKUP($A364,'Saisie des compétences'!$H:$AG,19,0)&lt;&gt;0,Compétences!$E$10,""),Compétences!$E$10)</f>
        <v>Rester immobile sur place 5 à 10 secondes avant de regagner le bord du bassin</v>
      </c>
      <c r="G376" s="415"/>
      <c r="H376" s="199"/>
    </row>
    <row r="377" spans="2:8" ht="82.15" customHeight="1" x14ac:dyDescent="0.25">
      <c r="B377" s="199"/>
      <c r="C377" s="207" t="str">
        <f>IF(AND(D377="",E377="",F377="",G377=""),"","NIVEAU 6")</f>
        <v>NIVEAU 6</v>
      </c>
      <c r="D377" s="208" t="str">
        <f>IF($A364&lt;&gt;"",IF(VLOOKUP($A364,'Saisie des compétences'!$H:$AG,23,0)&lt;&gt;0,Compétences!$C$11,""),Compétences!$C$11)</f>
        <v>Sauter ou plonger dans le grand bain à partir d'un plot</v>
      </c>
      <c r="E377" s="208" t="str">
        <f>IF($A364&lt;&gt;"",IF(VLOOKUP($A364,'Saisie des compétences'!$H:$AG,24,0)&lt;&gt;0,Compétences!$D$11,""),Compétences!$D$11)</f>
        <v>Aller chercher un objet lesté au fond du bassin (1m60) à la suite d'un plongeon canard</v>
      </c>
      <c r="F377" s="208" t="str">
        <f>IF($A364&lt;&gt;"",IF(VLOOKUP($A364,'Saisie des compétences'!$H:$AG,25,0)&lt;&gt;0,Compétences!$E$11,""),Compétences!$E$11)</f>
        <v>Enchaîner au moins un équilibre en position horizontale (étoile de mer 5s) et un équilibre en position verticale (5s), sans reprise d'appui entre les deux.</v>
      </c>
      <c r="G377" s="208" t="str">
        <f>IF($A364&lt;&gt;"",IF(VLOOKUP($A364,'Saisie des compétences'!$H:$AG,26,0)&lt;&gt;0,Compétences!$F$11,""),Compétences!$F$11)</f>
        <v xml:space="preserve">Se déplacer 30 m : 15 mètres sur le ventre et 15 mètres  sur le dos </v>
      </c>
      <c r="H377" s="199"/>
    </row>
    <row r="378" spans="2:8" ht="17.45" customHeight="1" x14ac:dyDescent="0.25">
      <c r="B378" s="199"/>
      <c r="C378" s="414"/>
      <c r="D378" s="415"/>
      <c r="E378" s="415"/>
      <c r="F378" s="415"/>
      <c r="G378" s="415"/>
      <c r="H378" s="199"/>
    </row>
    <row r="379" spans="2:8" ht="75.599999999999994" customHeight="1" x14ac:dyDescent="0.25">
      <c r="C379" s="414"/>
      <c r="D379" s="208"/>
      <c r="E379" s="208"/>
      <c r="F379" s="208"/>
      <c r="G379" s="208"/>
    </row>
    <row r="380" spans="2:8" ht="42" customHeight="1" x14ac:dyDescent="0.25">
      <c r="C380" s="207"/>
      <c r="D380" s="204"/>
      <c r="E380" s="204"/>
      <c r="F380" s="204"/>
      <c r="G380" s="204"/>
    </row>
    <row r="382" spans="2:8" x14ac:dyDescent="0.25">
      <c r="C382" s="209" t="str">
        <f>"À  "</f>
        <v xml:space="preserve">À  </v>
      </c>
      <c r="D382" s="210">
        <f>Sélection!$N$31</f>
        <v>0</v>
      </c>
      <c r="F382" s="198" t="str">
        <f>CONCATENATE(Sélection!$N$22," ",Sélection!$N$24,"  ",Sélection!$N$26)</f>
        <v xml:space="preserve">   PE</v>
      </c>
    </row>
    <row r="384" spans="2:8" x14ac:dyDescent="0.25">
      <c r="C384" s="209" t="str">
        <f>"le  "</f>
        <v xml:space="preserve">le  </v>
      </c>
      <c r="D384" s="211">
        <f>Sélection!$N$29</f>
        <v>0</v>
      </c>
    </row>
    <row r="385" spans="1:8" s="196" customFormat="1" ht="21" x14ac:dyDescent="0.35">
      <c r="B385" s="197"/>
      <c r="C385" s="197"/>
      <c r="D385" s="197"/>
      <c r="E385" s="197" t="s">
        <v>1999</v>
      </c>
      <c r="F385" s="197"/>
      <c r="G385" s="197"/>
      <c r="H385" s="197"/>
    </row>
    <row r="386" spans="1:8" ht="8.4499999999999993" customHeight="1" x14ac:dyDescent="0.25">
      <c r="B386" s="199"/>
      <c r="C386" s="199"/>
      <c r="D386" s="199"/>
      <c r="E386" s="199"/>
      <c r="F386" s="199"/>
      <c r="G386" s="199"/>
      <c r="H386" s="199"/>
    </row>
    <row r="387" spans="1:8" ht="15.6" customHeight="1" x14ac:dyDescent="0.25">
      <c r="A387" s="198">
        <v>17</v>
      </c>
      <c r="B387" s="199"/>
      <c r="C387" s="200" t="s">
        <v>1951</v>
      </c>
      <c r="D387" s="201" t="str">
        <f>IFERROR(VLOOKUP(A387,Sélection!$B:$F,5,0),"")</f>
        <v/>
      </c>
      <c r="E387" s="202"/>
      <c r="F387" s="201" t="str">
        <f>Paramètres!$E$14</f>
        <v/>
      </c>
      <c r="G387" s="199"/>
      <c r="H387" s="199"/>
    </row>
    <row r="388" spans="1:8" ht="15.75" x14ac:dyDescent="0.25">
      <c r="A388" s="198" t="str">
        <f>IFERROR(VLOOKUP(A387,Sélection!$B:$F,2,0),"")</f>
        <v/>
      </c>
      <c r="B388" s="199"/>
      <c r="C388" s="200"/>
      <c r="D388" s="200"/>
      <c r="E388" s="202"/>
      <c r="F388" s="203" t="str">
        <f>Paramètres!$E$16</f>
        <v/>
      </c>
      <c r="G388" s="199"/>
      <c r="H388" s="199"/>
    </row>
    <row r="389" spans="1:8" ht="15.75" x14ac:dyDescent="0.25">
      <c r="B389" s="199"/>
      <c r="C389" s="200" t="s">
        <v>1952</v>
      </c>
      <c r="D389" s="201" t="str">
        <f>IFERROR(VLOOKUP(A387,Sélection!$B:$F,4,0),"")</f>
        <v/>
      </c>
      <c r="E389" s="202"/>
      <c r="F389" s="202"/>
      <c r="G389" s="199"/>
      <c r="H389" s="199"/>
    </row>
    <row r="390" spans="1:8" ht="15.6" customHeight="1" x14ac:dyDescent="0.25">
      <c r="B390" s="199"/>
      <c r="C390" s="202"/>
      <c r="D390" s="202"/>
      <c r="E390" s="416">
        <f>Paramètres!$H$3</f>
        <v>0</v>
      </c>
      <c r="F390" s="416"/>
      <c r="G390" s="416"/>
      <c r="H390" s="199"/>
    </row>
    <row r="391" spans="1:8" ht="15.6" customHeight="1" x14ac:dyDescent="0.25">
      <c r="B391" s="199"/>
      <c r="C391" s="202"/>
      <c r="D391" s="204"/>
      <c r="E391" s="416"/>
      <c r="F391" s="416"/>
      <c r="G391" s="416"/>
      <c r="H391" s="199"/>
    </row>
    <row r="392" spans="1:8" ht="15.75" x14ac:dyDescent="0.25">
      <c r="B392" s="199"/>
      <c r="C392" s="202"/>
      <c r="D392" s="202"/>
      <c r="E392" s="205"/>
      <c r="F392" s="205"/>
      <c r="G392" s="205"/>
      <c r="H392" s="199"/>
    </row>
    <row r="393" spans="1:8" ht="48" customHeight="1" x14ac:dyDescent="0.25">
      <c r="B393" s="199"/>
      <c r="C393" s="199"/>
      <c r="D393" s="206" t="s">
        <v>1953</v>
      </c>
      <c r="E393" s="206" t="s">
        <v>1907</v>
      </c>
      <c r="F393" s="206" t="s">
        <v>1906</v>
      </c>
      <c r="G393" s="206" t="s">
        <v>1908</v>
      </c>
      <c r="H393" s="199"/>
    </row>
    <row r="394" spans="1:8" ht="54.6" customHeight="1" x14ac:dyDescent="0.25">
      <c r="B394" s="199"/>
      <c r="C394" s="207" t="str">
        <f>IF(AND(D394="",E394="",F394="",G394=""),"","NIVEAU 1")</f>
        <v>NIVEAU 1</v>
      </c>
      <c r="D394" s="208" t="str">
        <f>IF($A388&lt;&gt;"",IF(VLOOKUP($A388,'Saisie des compétences'!$H:$AG,3,0)&lt;&gt;0,Compétences!$C$4,""),Compétences!$C$4)</f>
        <v>Entrer dans l’eau en descendant par l’échelle</v>
      </c>
      <c r="E394" s="208" t="str">
        <f>IF($A388&lt;&gt;"",IF(VLOOKUP($A388,'Saisie des compétences'!$H:$AG,4,0)&lt;&gt;0,Compétences!$D$4,""),Compétences!$D$4)</f>
        <v>Immerger partiellement la tête</v>
      </c>
      <c r="F394" s="208" t="str">
        <f>IF($A388&lt;&gt;"",IF(VLOOKUP($A388,'Saisie des compétences'!$H:$AG,5,0)&lt;&gt;0,Compétences!$E$4,""),Compétences!$E$4)</f>
        <v>Se laisser flotter, avec l'aide d'une ou deux frites ou d'un appui stable</v>
      </c>
      <c r="G394" s="208" t="str">
        <f>IF($A388&lt;&gt;"",IF(VLOOKUP($A388,'Saisie des compétences'!$H:$AG,6,0)&lt;&gt;0,Compétences!$F$4,""),Compétences!$F$4)</f>
        <v>Se déplacer sur une quinzaine de mètres dans l'eau, le long du mur, en prenant appui dessus</v>
      </c>
      <c r="H394" s="199"/>
    </row>
    <row r="395" spans="1:8" ht="46.9" customHeight="1" x14ac:dyDescent="0.25">
      <c r="B395" s="199"/>
      <c r="C395" s="207" t="str">
        <f>IF(AND(D395="",E395="",F395="",G395=""),"","NIVEAU 2")</f>
        <v>NIVEAU 2</v>
      </c>
      <c r="D395" s="208" t="str">
        <f>IF($A388&lt;&gt;"",IF(VLOOKUP($A388,'Saisie des compétences'!$H:$AG,7,0)&lt;&gt;0,Compétences!$C$5,""),Compétences!$C$5)</f>
        <v>Entrer dans l’eau en sautant avec ou sans aide à la flottaison
(frite ou perche)</v>
      </c>
      <c r="E395" s="208" t="str">
        <f>IF($A388&lt;&gt;"",IF(VLOOKUP($A388,'Saisie des compétences'!$H:$AG,8,0)&lt;&gt;0,Compétences!$D$5,""),Compétences!$D$5)</f>
        <v>Immerger totalement la tête, avec ou sans appui</v>
      </c>
      <c r="F395" s="208" t="str">
        <f>IF($A388&lt;&gt;"",IF(VLOOKUP($A388,'Saisie des compétences'!$H:$AG,9,0)&lt;&gt;0,Compétences!$E$5,""),Compétences!$E$5)</f>
        <v>Se laisser flotter sans bouger, avec  l'aide d'un appui instable</v>
      </c>
      <c r="G395" s="208" t="str">
        <f>IF($A388&lt;&gt;"",IF(VLOOKUP($A388,'Saisie des compétences'!$H:$AG,10,0)&lt;&gt;0,Compétences!$F$5,""),Compétences!$F$5)</f>
        <v>Se déplacer sur une quinzaine de mètres, sans appui au mur, avec une aide à la flottaison</v>
      </c>
      <c r="H395" s="199"/>
    </row>
    <row r="396" spans="1:8" ht="19.899999999999999" customHeight="1" x14ac:dyDescent="0.25">
      <c r="B396" s="199"/>
      <c r="C396" s="414" t="str">
        <f>IF(AND(D396="",G396=""),"","NIVEAU 3")</f>
        <v>NIVEAU 3</v>
      </c>
      <c r="D396" s="415" t="str">
        <f>IF($A388&lt;&gt;"",IF(VLOOKUP($A388,'Saisie des compétences'!$H:$AG,11,0)&lt;&gt;0,Compétences!$C$6,""),Compétences!$C$6)</f>
        <v>Actions enchainées sans reprise d'appui</v>
      </c>
      <c r="E396" s="415"/>
      <c r="F396" s="415"/>
      <c r="G396" s="415" t="str">
        <f>IF($A388&lt;&gt;"",IF(VLOOKUP($A388,'Saisie des compétences'!$H:$AG,14,0)&lt;&gt;0,Compétences!$F$6,""),Compétences!$F$6)</f>
        <v>Se déplacer sur une quinzaine de mètres, sans aide à la flottaison et sans reprise d'appui</v>
      </c>
      <c r="H396" s="199"/>
    </row>
    <row r="397" spans="1:8" ht="37.9" customHeight="1" x14ac:dyDescent="0.25">
      <c r="B397" s="199"/>
      <c r="C397" s="414"/>
      <c r="D397" s="208" t="str">
        <f>IF($A388&lt;&gt;"",IF(VLOOKUP($A388,'Saisie des compétences'!$H:$AG,11,0)&lt;&gt;0,Compétences!$C$7,""),Compétences!$C$7)</f>
        <v xml:space="preserve">Entrer dans l’eau en sautant  sans aide </v>
      </c>
      <c r="E397" s="208" t="str">
        <f>IF($A388&lt;&gt;"",IF(VLOOKUP($A388,'Saisie des compétences'!$H:$AG,11,0)&lt;&gt;0,Compétences!$D$7,""),Compétences!$D$7)</f>
        <v>Se déplacer brièvement sous l'eau pour passer sous un objet flottant</v>
      </c>
      <c r="F397" s="208" t="str">
        <f>IF($A388&lt;&gt;"",IF(VLOOKUP($A388,'Saisie des compétences'!$H:$AG,11,0)&lt;&gt;0,Compétences!$E$7,""),Compétences!$E$7)</f>
        <v>Se laisser flotter un instant, sans bouger, sans aide à la flottaison</v>
      </c>
      <c r="G397" s="415"/>
      <c r="H397" s="199"/>
    </row>
    <row r="398" spans="1:8" ht="63.6" customHeight="1" x14ac:dyDescent="0.25">
      <c r="B398" s="199"/>
      <c r="C398" s="207" t="str">
        <f>IF(AND(D398="",E398="",F398="",G398=""),"","NIVEAU 4")</f>
        <v>NIVEAU 4</v>
      </c>
      <c r="D398" s="208" t="str">
        <f>IF($A388&lt;&gt;"",IF(VLOOKUP($A388,'Saisie des compétences'!$H:$AG,15,0)&lt;&gt;0,Compétences!$C$8,""),Compétences!$C$8)</f>
        <v>Entrer dans l'eau sans aide, en roulant (tapis) ou en glissant tête la première (toboggan)</v>
      </c>
      <c r="E398" s="208" t="str">
        <f>IF($A388&lt;&gt;"",IF(VLOOKUP($A388,'Saisie des compétences'!$H:$AG,16,0)&lt;&gt;0,Compétences!$D$8,""),Compétences!$D$8)</f>
        <v>Aller chercher un objet au fond du bassin, 
avec ou sans aide, en immersion complète</v>
      </c>
      <c r="F398" s="208" t="str">
        <f>IF($A388&lt;&gt;"",IF(VLOOKUP($A388,'Saisie des compétences'!$H:$AG,17,0)&lt;&gt;0,Compétences!$E$8,""),Compétences!$E$8)</f>
        <v>Faire l'étoile de mer sur le ventre et sur le dosavec éventuellement une reprise d'appui entre les deux</v>
      </c>
      <c r="G398" s="208" t="str">
        <f>IF($A388&lt;&gt;"",IF(VLOOKUP($A388,'Saisie des compétences'!$H:$AG,18,0)&lt;&gt;0,Compétences!$F$8,""),Compétences!$F$8)</f>
        <v>Se déplacer sur 15 m allongé sur le ventre ou sur le dos, sans aide à la flottaison et sans reprise d'appui</v>
      </c>
      <c r="H398" s="199"/>
    </row>
    <row r="399" spans="1:8" ht="17.45" customHeight="1" x14ac:dyDescent="0.25">
      <c r="B399" s="199"/>
      <c r="C399" s="414" t="str">
        <f>IF(AND(D399="",G399=""),"","NIVEAU 5")</f>
        <v>NIVEAU 5</v>
      </c>
      <c r="D399" s="415" t="str">
        <f>IF($A388&lt;&gt;"",IF(VLOOKUP($A388,'Saisie des compétences'!$H:$AG,19,0)&lt;&gt;0,Compétences!$C$9,""),Compétences!$C$9)</f>
        <v>Actions enchainées sans reprise d'appui</v>
      </c>
      <c r="E399" s="415"/>
      <c r="F399" s="415"/>
      <c r="G399" s="415" t="str">
        <f>IF($A388&lt;&gt;"",IF(VLOOKUP($A388,'Saisie des compétences'!$H:$AG,22,0)&lt;&gt;0,Compétences!$F$9,""),Compétences!$F$9)</f>
        <v>Se déplacer sur 20 mètres, 10 mètres sur le ventre et 10 mètres sur le dos</v>
      </c>
      <c r="H399" s="199"/>
    </row>
    <row r="400" spans="1:8" ht="49.15" customHeight="1" x14ac:dyDescent="0.25">
      <c r="B400" s="199"/>
      <c r="C400" s="414"/>
      <c r="D400" s="208" t="str">
        <f>IF($A388&lt;&gt;"",IF(VLOOKUP($A388,'Saisie des compétences'!$H:$AG,19,0)&lt;&gt;0,Compétences!$C$10,""),Compétences!$C$10)</f>
        <v>Entrer dans l'eau en effectuant une bascule avant</v>
      </c>
      <c r="E400" s="208" t="str">
        <f>IF($A388&lt;&gt;"",IF(VLOOKUP($A388,'Saisie des compétences'!$H:$AG,19,0)&lt;&gt;0,Compétences!$D$10,""),Compétences!$D$10)</f>
        <v>Effectuer un déplacement orienté en immersion (sans lunettes)</v>
      </c>
      <c r="F400" s="208" t="str">
        <f>IF($A388&lt;&gt;"",IF(VLOOKUP($A388,'Saisie des compétences'!$H:$AG,19,0)&lt;&gt;0,Compétences!$E$10,""),Compétences!$E$10)</f>
        <v>Rester immobile sur place 5 à 10 secondes avant de regagner le bord du bassin</v>
      </c>
      <c r="G400" s="415"/>
      <c r="H400" s="199"/>
    </row>
    <row r="401" spans="1:8" ht="82.15" customHeight="1" x14ac:dyDescent="0.25">
      <c r="B401" s="199"/>
      <c r="C401" s="207" t="str">
        <f>IF(AND(D401="",E401="",F401="",G401=""),"","NIVEAU 6")</f>
        <v>NIVEAU 6</v>
      </c>
      <c r="D401" s="208" t="str">
        <f>IF($A388&lt;&gt;"",IF(VLOOKUP($A388,'Saisie des compétences'!$H:$AG,23,0)&lt;&gt;0,Compétences!$C$11,""),Compétences!$C$11)</f>
        <v>Sauter ou plonger dans le grand bain à partir d'un plot</v>
      </c>
      <c r="E401" s="208" t="str">
        <f>IF($A388&lt;&gt;"",IF(VLOOKUP($A388,'Saisie des compétences'!$H:$AG,24,0)&lt;&gt;0,Compétences!$D$11,""),Compétences!$D$11)</f>
        <v>Aller chercher un objet lesté au fond du bassin (1m60) à la suite d'un plongeon canard</v>
      </c>
      <c r="F401" s="208" t="str">
        <f>IF($A388&lt;&gt;"",IF(VLOOKUP($A388,'Saisie des compétences'!$H:$AG,25,0)&lt;&gt;0,Compétences!$E$11,""),Compétences!$E$11)</f>
        <v>Enchaîner au moins un équilibre en position horizontale (étoile de mer 5s) et un équilibre en position verticale (5s), sans reprise d'appui entre les deux.</v>
      </c>
      <c r="G401" s="208" t="str">
        <f>IF($A388&lt;&gt;"",IF(VLOOKUP($A388,'Saisie des compétences'!$H:$AG,26,0)&lt;&gt;0,Compétences!$F$11,""),Compétences!$F$11)</f>
        <v xml:space="preserve">Se déplacer 30 m : 15 mètres sur le ventre et 15 mètres  sur le dos </v>
      </c>
      <c r="H401" s="199"/>
    </row>
    <row r="402" spans="1:8" ht="17.45" customHeight="1" x14ac:dyDescent="0.25">
      <c r="B402" s="199"/>
      <c r="C402" s="414"/>
      <c r="D402" s="415"/>
      <c r="E402" s="415"/>
      <c r="F402" s="415"/>
      <c r="G402" s="415"/>
      <c r="H402" s="199"/>
    </row>
    <row r="403" spans="1:8" ht="75.599999999999994" customHeight="1" x14ac:dyDescent="0.25">
      <c r="C403" s="414"/>
      <c r="D403" s="208"/>
      <c r="E403" s="208"/>
      <c r="F403" s="208"/>
      <c r="G403" s="208"/>
    </row>
    <row r="404" spans="1:8" ht="42" customHeight="1" x14ac:dyDescent="0.25">
      <c r="C404" s="207"/>
      <c r="D404" s="204"/>
      <c r="E404" s="204"/>
      <c r="F404" s="204"/>
      <c r="G404" s="204"/>
    </row>
    <row r="406" spans="1:8" x14ac:dyDescent="0.25">
      <c r="C406" s="209" t="str">
        <f>"À  "</f>
        <v xml:space="preserve">À  </v>
      </c>
      <c r="D406" s="210">
        <f>Sélection!$N$31</f>
        <v>0</v>
      </c>
      <c r="F406" s="198" t="str">
        <f>CONCATENATE(Sélection!$N$22," ",Sélection!$N$24,"  ",Sélection!$N$26)</f>
        <v xml:space="preserve">   PE</v>
      </c>
    </row>
    <row r="408" spans="1:8" x14ac:dyDescent="0.25">
      <c r="C408" s="209" t="str">
        <f>"le  "</f>
        <v xml:space="preserve">le  </v>
      </c>
      <c r="D408" s="211">
        <f>Sélection!$N$29</f>
        <v>0</v>
      </c>
    </row>
    <row r="409" spans="1:8" s="196" customFormat="1" ht="21" x14ac:dyDescent="0.35">
      <c r="B409" s="197"/>
      <c r="C409" s="197"/>
      <c r="D409" s="197"/>
      <c r="E409" s="197" t="s">
        <v>1999</v>
      </c>
      <c r="F409" s="197"/>
      <c r="G409" s="197"/>
      <c r="H409" s="197"/>
    </row>
    <row r="410" spans="1:8" ht="8.4499999999999993" customHeight="1" x14ac:dyDescent="0.25">
      <c r="B410" s="199"/>
      <c r="C410" s="199"/>
      <c r="D410" s="199"/>
      <c r="E410" s="199"/>
      <c r="F410" s="199"/>
      <c r="G410" s="199"/>
      <c r="H410" s="199"/>
    </row>
    <row r="411" spans="1:8" ht="15.6" customHeight="1" x14ac:dyDescent="0.25">
      <c r="A411" s="198">
        <v>18</v>
      </c>
      <c r="B411" s="199"/>
      <c r="C411" s="200" t="s">
        <v>1951</v>
      </c>
      <c r="D411" s="201" t="str">
        <f>IFERROR(VLOOKUP(A411,Sélection!$B:$F,5,0),"")</f>
        <v/>
      </c>
      <c r="E411" s="202"/>
      <c r="F411" s="201" t="str">
        <f>Paramètres!$E$14</f>
        <v/>
      </c>
      <c r="G411" s="199"/>
      <c r="H411" s="199"/>
    </row>
    <row r="412" spans="1:8" ht="15.75" x14ac:dyDescent="0.25">
      <c r="A412" s="198" t="str">
        <f>IFERROR(VLOOKUP(A411,Sélection!$B:$F,2,0),"")</f>
        <v/>
      </c>
      <c r="B412" s="199"/>
      <c r="C412" s="200"/>
      <c r="D412" s="200"/>
      <c r="E412" s="202"/>
      <c r="F412" s="203" t="str">
        <f>Paramètres!$E$16</f>
        <v/>
      </c>
      <c r="G412" s="199"/>
      <c r="H412" s="199"/>
    </row>
    <row r="413" spans="1:8" ht="15.75" x14ac:dyDescent="0.25">
      <c r="B413" s="199"/>
      <c r="C413" s="200" t="s">
        <v>1952</v>
      </c>
      <c r="D413" s="201" t="str">
        <f>IFERROR(VLOOKUP(A411,Sélection!$B:$F,4,0),"")</f>
        <v/>
      </c>
      <c r="E413" s="202"/>
      <c r="F413" s="202"/>
      <c r="G413" s="199"/>
      <c r="H413" s="199"/>
    </row>
    <row r="414" spans="1:8" ht="15.6" customHeight="1" x14ac:dyDescent="0.25">
      <c r="B414" s="199"/>
      <c r="C414" s="202"/>
      <c r="D414" s="202"/>
      <c r="E414" s="416">
        <f>Paramètres!$H$3</f>
        <v>0</v>
      </c>
      <c r="F414" s="416"/>
      <c r="G414" s="416"/>
      <c r="H414" s="199"/>
    </row>
    <row r="415" spans="1:8" ht="15.6" customHeight="1" x14ac:dyDescent="0.25">
      <c r="B415" s="199"/>
      <c r="C415" s="202"/>
      <c r="D415" s="204"/>
      <c r="E415" s="416"/>
      <c r="F415" s="416"/>
      <c r="G415" s="416"/>
      <c r="H415" s="199"/>
    </row>
    <row r="416" spans="1:8" ht="15.75" x14ac:dyDescent="0.25">
      <c r="B416" s="199"/>
      <c r="C416" s="202"/>
      <c r="D416" s="202"/>
      <c r="E416" s="205"/>
      <c r="F416" s="205"/>
      <c r="G416" s="205"/>
      <c r="H416" s="199"/>
    </row>
    <row r="417" spans="2:8" ht="48" customHeight="1" x14ac:dyDescent="0.25">
      <c r="B417" s="199"/>
      <c r="C417" s="199"/>
      <c r="D417" s="206" t="s">
        <v>1953</v>
      </c>
      <c r="E417" s="206" t="s">
        <v>1907</v>
      </c>
      <c r="F417" s="206" t="s">
        <v>1906</v>
      </c>
      <c r="G417" s="206" t="s">
        <v>1908</v>
      </c>
      <c r="H417" s="199"/>
    </row>
    <row r="418" spans="2:8" ht="54.6" customHeight="1" x14ac:dyDescent="0.25">
      <c r="B418" s="199"/>
      <c r="C418" s="207" t="str">
        <f>IF(AND(D418="",E418="",F418="",G418=""),"","NIVEAU 1")</f>
        <v>NIVEAU 1</v>
      </c>
      <c r="D418" s="208" t="str">
        <f>IF($A412&lt;&gt;"",IF(VLOOKUP($A412,'Saisie des compétences'!$H:$AG,3,0)&lt;&gt;0,Compétences!$C$4,""),Compétences!$C$4)</f>
        <v>Entrer dans l’eau en descendant par l’échelle</v>
      </c>
      <c r="E418" s="208" t="str">
        <f>IF($A412&lt;&gt;"",IF(VLOOKUP($A412,'Saisie des compétences'!$H:$AG,4,0)&lt;&gt;0,Compétences!$D$4,""),Compétences!$D$4)</f>
        <v>Immerger partiellement la tête</v>
      </c>
      <c r="F418" s="208" t="str">
        <f>IF($A412&lt;&gt;"",IF(VLOOKUP($A412,'Saisie des compétences'!$H:$AG,5,0)&lt;&gt;0,Compétences!$E$4,""),Compétences!$E$4)</f>
        <v>Se laisser flotter, avec l'aide d'une ou deux frites ou d'un appui stable</v>
      </c>
      <c r="G418" s="208" t="str">
        <f>IF($A412&lt;&gt;"",IF(VLOOKUP($A412,'Saisie des compétences'!$H:$AG,6,0)&lt;&gt;0,Compétences!$F$4,""),Compétences!$F$4)</f>
        <v>Se déplacer sur une quinzaine de mètres dans l'eau, le long du mur, en prenant appui dessus</v>
      </c>
      <c r="H418" s="199"/>
    </row>
    <row r="419" spans="2:8" ht="46.9" customHeight="1" x14ac:dyDescent="0.25">
      <c r="B419" s="199"/>
      <c r="C419" s="207" t="str">
        <f>IF(AND(D419="",E419="",F419="",G419=""),"","NIVEAU 2")</f>
        <v>NIVEAU 2</v>
      </c>
      <c r="D419" s="208" t="str">
        <f>IF($A412&lt;&gt;"",IF(VLOOKUP($A412,'Saisie des compétences'!$H:$AG,7,0)&lt;&gt;0,Compétences!$C$5,""),Compétences!$C$5)</f>
        <v>Entrer dans l’eau en sautant avec ou sans aide à la flottaison
(frite ou perche)</v>
      </c>
      <c r="E419" s="208" t="str">
        <f>IF($A412&lt;&gt;"",IF(VLOOKUP($A412,'Saisie des compétences'!$H:$AG,8,0)&lt;&gt;0,Compétences!$D$5,""),Compétences!$D$5)</f>
        <v>Immerger totalement la tête, avec ou sans appui</v>
      </c>
      <c r="F419" s="208" t="str">
        <f>IF($A412&lt;&gt;"",IF(VLOOKUP($A412,'Saisie des compétences'!$H:$AG,9,0)&lt;&gt;0,Compétences!$E$5,""),Compétences!$E$5)</f>
        <v>Se laisser flotter sans bouger, avec  l'aide d'un appui instable</v>
      </c>
      <c r="G419" s="208" t="str">
        <f>IF($A412&lt;&gt;"",IF(VLOOKUP($A412,'Saisie des compétences'!$H:$AG,10,0)&lt;&gt;0,Compétences!$F$5,""),Compétences!$F$5)</f>
        <v>Se déplacer sur une quinzaine de mètres, sans appui au mur, avec une aide à la flottaison</v>
      </c>
      <c r="H419" s="199"/>
    </row>
    <row r="420" spans="2:8" ht="19.899999999999999" customHeight="1" x14ac:dyDescent="0.25">
      <c r="B420" s="199"/>
      <c r="C420" s="414" t="str">
        <f>IF(AND(D420="",G420=""),"","NIVEAU 3")</f>
        <v>NIVEAU 3</v>
      </c>
      <c r="D420" s="415" t="str">
        <f>IF($A412&lt;&gt;"",IF(VLOOKUP($A412,'Saisie des compétences'!$H:$AG,11,0)&lt;&gt;0,Compétences!$C$6,""),Compétences!$C$6)</f>
        <v>Actions enchainées sans reprise d'appui</v>
      </c>
      <c r="E420" s="415"/>
      <c r="F420" s="415"/>
      <c r="G420" s="415" t="str">
        <f>IF($A412&lt;&gt;"",IF(VLOOKUP($A412,'Saisie des compétences'!$H:$AG,14,0)&lt;&gt;0,Compétences!$F$6,""),Compétences!$F$6)</f>
        <v>Se déplacer sur une quinzaine de mètres, sans aide à la flottaison et sans reprise d'appui</v>
      </c>
      <c r="H420" s="199"/>
    </row>
    <row r="421" spans="2:8" ht="37.9" customHeight="1" x14ac:dyDescent="0.25">
      <c r="B421" s="199"/>
      <c r="C421" s="414"/>
      <c r="D421" s="208" t="str">
        <f>IF($A412&lt;&gt;"",IF(VLOOKUP($A412,'Saisie des compétences'!$H:$AG,11,0)&lt;&gt;0,Compétences!$C$7,""),Compétences!$C$7)</f>
        <v xml:space="preserve">Entrer dans l’eau en sautant  sans aide </v>
      </c>
      <c r="E421" s="208" t="str">
        <f>IF($A412&lt;&gt;"",IF(VLOOKUP($A412,'Saisie des compétences'!$H:$AG,11,0)&lt;&gt;0,Compétences!$D$7,""),Compétences!$D$7)</f>
        <v>Se déplacer brièvement sous l'eau pour passer sous un objet flottant</v>
      </c>
      <c r="F421" s="208" t="str">
        <f>IF($A412&lt;&gt;"",IF(VLOOKUP($A412,'Saisie des compétences'!$H:$AG,11,0)&lt;&gt;0,Compétences!$E$7,""),Compétences!$E$7)</f>
        <v>Se laisser flotter un instant, sans bouger, sans aide à la flottaison</v>
      </c>
      <c r="G421" s="415"/>
      <c r="H421" s="199"/>
    </row>
    <row r="422" spans="2:8" ht="63.6" customHeight="1" x14ac:dyDescent="0.25">
      <c r="B422" s="199"/>
      <c r="C422" s="207" t="str">
        <f>IF(AND(D422="",E422="",F422="",G422=""),"","NIVEAU 4")</f>
        <v>NIVEAU 4</v>
      </c>
      <c r="D422" s="208" t="str">
        <f>IF($A412&lt;&gt;"",IF(VLOOKUP($A412,'Saisie des compétences'!$H:$AG,15,0)&lt;&gt;0,Compétences!$C$8,""),Compétences!$C$8)</f>
        <v>Entrer dans l'eau sans aide, en roulant (tapis) ou en glissant tête la première (toboggan)</v>
      </c>
      <c r="E422" s="208" t="str">
        <f>IF($A412&lt;&gt;"",IF(VLOOKUP($A412,'Saisie des compétences'!$H:$AG,16,0)&lt;&gt;0,Compétences!$D$8,""),Compétences!$D$8)</f>
        <v>Aller chercher un objet au fond du bassin, 
avec ou sans aide, en immersion complète</v>
      </c>
      <c r="F422" s="208" t="str">
        <f>IF($A412&lt;&gt;"",IF(VLOOKUP($A412,'Saisie des compétences'!$H:$AG,17,0)&lt;&gt;0,Compétences!$E$8,""),Compétences!$E$8)</f>
        <v>Faire l'étoile de mer sur le ventre et sur le dosavec éventuellement une reprise d'appui entre les deux</v>
      </c>
      <c r="G422" s="208" t="str">
        <f>IF($A412&lt;&gt;"",IF(VLOOKUP($A412,'Saisie des compétences'!$H:$AG,18,0)&lt;&gt;0,Compétences!$F$8,""),Compétences!$F$8)</f>
        <v>Se déplacer sur 15 m allongé sur le ventre ou sur le dos, sans aide à la flottaison et sans reprise d'appui</v>
      </c>
      <c r="H422" s="199"/>
    </row>
    <row r="423" spans="2:8" ht="17.45" customHeight="1" x14ac:dyDescent="0.25">
      <c r="B423" s="199"/>
      <c r="C423" s="414" t="str">
        <f>IF(AND(D423="",G423=""),"","NIVEAU 5")</f>
        <v>NIVEAU 5</v>
      </c>
      <c r="D423" s="415" t="str">
        <f>IF($A412&lt;&gt;"",IF(VLOOKUP($A412,'Saisie des compétences'!$H:$AG,19,0)&lt;&gt;0,Compétences!$C$9,""),Compétences!$C$9)</f>
        <v>Actions enchainées sans reprise d'appui</v>
      </c>
      <c r="E423" s="415"/>
      <c r="F423" s="415"/>
      <c r="G423" s="415" t="str">
        <f>IF($A412&lt;&gt;"",IF(VLOOKUP($A412,'Saisie des compétences'!$H:$AG,22,0)&lt;&gt;0,Compétences!$F$9,""),Compétences!$F$9)</f>
        <v>Se déplacer sur 20 mètres, 10 mètres sur le ventre et 10 mètres sur le dos</v>
      </c>
      <c r="H423" s="199"/>
    </row>
    <row r="424" spans="2:8" ht="49.15" customHeight="1" x14ac:dyDescent="0.25">
      <c r="B424" s="199"/>
      <c r="C424" s="414"/>
      <c r="D424" s="208" t="str">
        <f>IF($A412&lt;&gt;"",IF(VLOOKUP($A412,'Saisie des compétences'!$H:$AG,19,0)&lt;&gt;0,Compétences!$C$10,""),Compétences!$C$10)</f>
        <v>Entrer dans l'eau en effectuant une bascule avant</v>
      </c>
      <c r="E424" s="208" t="str">
        <f>IF($A412&lt;&gt;"",IF(VLOOKUP($A412,'Saisie des compétences'!$H:$AG,19,0)&lt;&gt;0,Compétences!$D$10,""),Compétences!$D$10)</f>
        <v>Effectuer un déplacement orienté en immersion (sans lunettes)</v>
      </c>
      <c r="F424" s="208" t="str">
        <f>IF($A412&lt;&gt;"",IF(VLOOKUP($A412,'Saisie des compétences'!$H:$AG,19,0)&lt;&gt;0,Compétences!$E$10,""),Compétences!$E$10)</f>
        <v>Rester immobile sur place 5 à 10 secondes avant de regagner le bord du bassin</v>
      </c>
      <c r="G424" s="415"/>
      <c r="H424" s="199"/>
    </row>
    <row r="425" spans="2:8" ht="82.15" customHeight="1" x14ac:dyDescent="0.25">
      <c r="B425" s="199"/>
      <c r="C425" s="207" t="str">
        <f>IF(AND(D425="",E425="",F425="",G425=""),"","NIVEAU 6")</f>
        <v>NIVEAU 6</v>
      </c>
      <c r="D425" s="208" t="str">
        <f>IF($A412&lt;&gt;"",IF(VLOOKUP($A412,'Saisie des compétences'!$H:$AG,23,0)&lt;&gt;0,Compétences!$C$11,""),Compétences!$C$11)</f>
        <v>Sauter ou plonger dans le grand bain à partir d'un plot</v>
      </c>
      <c r="E425" s="208" t="str">
        <f>IF($A412&lt;&gt;"",IF(VLOOKUP($A412,'Saisie des compétences'!$H:$AG,24,0)&lt;&gt;0,Compétences!$D$11,""),Compétences!$D$11)</f>
        <v>Aller chercher un objet lesté au fond du bassin (1m60) à la suite d'un plongeon canard</v>
      </c>
      <c r="F425" s="208" t="str">
        <f>IF($A412&lt;&gt;"",IF(VLOOKUP($A412,'Saisie des compétences'!$H:$AG,25,0)&lt;&gt;0,Compétences!$E$11,""),Compétences!$E$11)</f>
        <v>Enchaîner au moins un équilibre en position horizontale (étoile de mer 5s) et un équilibre en position verticale (5s), sans reprise d'appui entre les deux.</v>
      </c>
      <c r="G425" s="208" t="str">
        <f>IF($A412&lt;&gt;"",IF(VLOOKUP($A412,'Saisie des compétences'!$H:$AG,26,0)&lt;&gt;0,Compétences!$F$11,""),Compétences!$F$11)</f>
        <v xml:space="preserve">Se déplacer 30 m : 15 mètres sur le ventre et 15 mètres  sur le dos </v>
      </c>
      <c r="H425" s="199"/>
    </row>
    <row r="426" spans="2:8" ht="17.45" customHeight="1" x14ac:dyDescent="0.25">
      <c r="B426" s="199"/>
      <c r="C426" s="414"/>
      <c r="D426" s="415"/>
      <c r="E426" s="415"/>
      <c r="F426" s="415"/>
      <c r="G426" s="415"/>
      <c r="H426" s="199"/>
    </row>
    <row r="427" spans="2:8" ht="75.599999999999994" customHeight="1" x14ac:dyDescent="0.25">
      <c r="C427" s="414"/>
      <c r="D427" s="208"/>
      <c r="E427" s="208"/>
      <c r="F427" s="208"/>
      <c r="G427" s="208"/>
    </row>
    <row r="428" spans="2:8" ht="42" customHeight="1" x14ac:dyDescent="0.25">
      <c r="C428" s="207"/>
      <c r="D428" s="204"/>
      <c r="E428" s="204"/>
      <c r="F428" s="204"/>
      <c r="G428" s="204"/>
    </row>
    <row r="430" spans="2:8" x14ac:dyDescent="0.25">
      <c r="C430" s="209" t="str">
        <f>"À  "</f>
        <v xml:space="preserve">À  </v>
      </c>
      <c r="D430" s="210">
        <f>Sélection!$N$31</f>
        <v>0</v>
      </c>
      <c r="F430" s="198" t="str">
        <f>CONCATENATE(Sélection!$N$22," ",Sélection!$N$24,"  ",Sélection!$N$26)</f>
        <v xml:space="preserve">   PE</v>
      </c>
    </row>
    <row r="432" spans="2:8" x14ac:dyDescent="0.25">
      <c r="C432" s="209" t="str">
        <f>"le  "</f>
        <v xml:space="preserve">le  </v>
      </c>
      <c r="D432" s="211">
        <f>Sélection!$N$29</f>
        <v>0</v>
      </c>
    </row>
    <row r="433" spans="1:8" s="196" customFormat="1" ht="21" x14ac:dyDescent="0.35">
      <c r="B433" s="197"/>
      <c r="C433" s="197"/>
      <c r="D433" s="197"/>
      <c r="E433" s="197" t="s">
        <v>1999</v>
      </c>
      <c r="F433" s="197"/>
      <c r="G433" s="197"/>
      <c r="H433" s="197"/>
    </row>
    <row r="434" spans="1:8" ht="8.4499999999999993" customHeight="1" x14ac:dyDescent="0.25">
      <c r="B434" s="199"/>
      <c r="C434" s="199"/>
      <c r="D434" s="199"/>
      <c r="E434" s="199"/>
      <c r="F434" s="199"/>
      <c r="G434" s="199"/>
      <c r="H434" s="199"/>
    </row>
    <row r="435" spans="1:8" ht="15.6" customHeight="1" x14ac:dyDescent="0.25">
      <c r="A435" s="198">
        <v>19</v>
      </c>
      <c r="B435" s="199"/>
      <c r="C435" s="200" t="s">
        <v>1951</v>
      </c>
      <c r="D435" s="201" t="str">
        <f>IFERROR(VLOOKUP(A435,Sélection!$B:$F,5,0),"")</f>
        <v/>
      </c>
      <c r="E435" s="202"/>
      <c r="F435" s="201" t="str">
        <f>Paramètres!$E$14</f>
        <v/>
      </c>
      <c r="G435" s="199"/>
      <c r="H435" s="199"/>
    </row>
    <row r="436" spans="1:8" ht="15.75" x14ac:dyDescent="0.25">
      <c r="A436" s="198" t="str">
        <f>IFERROR(VLOOKUP(A435,Sélection!$B:$F,2,0),"")</f>
        <v/>
      </c>
      <c r="B436" s="199"/>
      <c r="C436" s="200"/>
      <c r="D436" s="200"/>
      <c r="E436" s="202"/>
      <c r="F436" s="203" t="str">
        <f>Paramètres!$E$16</f>
        <v/>
      </c>
      <c r="G436" s="199"/>
      <c r="H436" s="199"/>
    </row>
    <row r="437" spans="1:8" ht="15.75" x14ac:dyDescent="0.25">
      <c r="B437" s="199"/>
      <c r="C437" s="200" t="s">
        <v>1952</v>
      </c>
      <c r="D437" s="201" t="str">
        <f>IFERROR(VLOOKUP(A435,Sélection!$B:$F,4,0),"")</f>
        <v/>
      </c>
      <c r="E437" s="202"/>
      <c r="F437" s="202"/>
      <c r="G437" s="199"/>
      <c r="H437" s="199"/>
    </row>
    <row r="438" spans="1:8" ht="15.6" customHeight="1" x14ac:dyDescent="0.25">
      <c r="B438" s="199"/>
      <c r="C438" s="202"/>
      <c r="D438" s="202"/>
      <c r="E438" s="416">
        <f>Paramètres!$H$3</f>
        <v>0</v>
      </c>
      <c r="F438" s="416"/>
      <c r="G438" s="416"/>
      <c r="H438" s="199"/>
    </row>
    <row r="439" spans="1:8" ht="15.6" customHeight="1" x14ac:dyDescent="0.25">
      <c r="B439" s="199"/>
      <c r="C439" s="202"/>
      <c r="D439" s="204"/>
      <c r="E439" s="416"/>
      <c r="F439" s="416"/>
      <c r="G439" s="416"/>
      <c r="H439" s="199"/>
    </row>
    <row r="440" spans="1:8" ht="15.75" x14ac:dyDescent="0.25">
      <c r="B440" s="199"/>
      <c r="C440" s="202"/>
      <c r="D440" s="202"/>
      <c r="E440" s="205"/>
      <c r="F440" s="205"/>
      <c r="G440" s="205"/>
      <c r="H440" s="199"/>
    </row>
    <row r="441" spans="1:8" ht="48" customHeight="1" x14ac:dyDescent="0.25">
      <c r="B441" s="199"/>
      <c r="C441" s="199"/>
      <c r="D441" s="206" t="s">
        <v>1953</v>
      </c>
      <c r="E441" s="206" t="s">
        <v>1907</v>
      </c>
      <c r="F441" s="206" t="s">
        <v>1906</v>
      </c>
      <c r="G441" s="206" t="s">
        <v>1908</v>
      </c>
      <c r="H441" s="199"/>
    </row>
    <row r="442" spans="1:8" ht="54.6" customHeight="1" x14ac:dyDescent="0.25">
      <c r="B442" s="199"/>
      <c r="C442" s="207" t="str">
        <f>IF(AND(D442="",E442="",F442="",G442=""),"","NIVEAU 1")</f>
        <v>NIVEAU 1</v>
      </c>
      <c r="D442" s="208" t="str">
        <f>IF($A436&lt;&gt;"",IF(VLOOKUP($A436,'Saisie des compétences'!$H:$AG,3,0)&lt;&gt;0,Compétences!$C$4,""),Compétences!$C$4)</f>
        <v>Entrer dans l’eau en descendant par l’échelle</v>
      </c>
      <c r="E442" s="208" t="str">
        <f>IF($A436&lt;&gt;"",IF(VLOOKUP($A436,'Saisie des compétences'!$H:$AG,4,0)&lt;&gt;0,Compétences!$D$4,""),Compétences!$D$4)</f>
        <v>Immerger partiellement la tête</v>
      </c>
      <c r="F442" s="208" t="str">
        <f>IF($A436&lt;&gt;"",IF(VLOOKUP($A436,'Saisie des compétences'!$H:$AG,5,0)&lt;&gt;0,Compétences!$E$4,""),Compétences!$E$4)</f>
        <v>Se laisser flotter, avec l'aide d'une ou deux frites ou d'un appui stable</v>
      </c>
      <c r="G442" s="208" t="str">
        <f>IF($A436&lt;&gt;"",IF(VLOOKUP($A436,'Saisie des compétences'!$H:$AG,6,0)&lt;&gt;0,Compétences!$F$4,""),Compétences!$F$4)</f>
        <v>Se déplacer sur une quinzaine de mètres dans l'eau, le long du mur, en prenant appui dessus</v>
      </c>
      <c r="H442" s="199"/>
    </row>
    <row r="443" spans="1:8" ht="46.9" customHeight="1" x14ac:dyDescent="0.25">
      <c r="B443" s="199"/>
      <c r="C443" s="207" t="str">
        <f>IF(AND(D443="",E443="",F443="",G443=""),"","NIVEAU 2")</f>
        <v>NIVEAU 2</v>
      </c>
      <c r="D443" s="208" t="str">
        <f>IF($A436&lt;&gt;"",IF(VLOOKUP($A436,'Saisie des compétences'!$H:$AG,7,0)&lt;&gt;0,Compétences!$C$5,""),Compétences!$C$5)</f>
        <v>Entrer dans l’eau en sautant avec ou sans aide à la flottaison
(frite ou perche)</v>
      </c>
      <c r="E443" s="208" t="str">
        <f>IF($A436&lt;&gt;"",IF(VLOOKUP($A436,'Saisie des compétences'!$H:$AG,8,0)&lt;&gt;0,Compétences!$D$5,""),Compétences!$D$5)</f>
        <v>Immerger totalement la tête, avec ou sans appui</v>
      </c>
      <c r="F443" s="208" t="str">
        <f>IF($A436&lt;&gt;"",IF(VLOOKUP($A436,'Saisie des compétences'!$H:$AG,9,0)&lt;&gt;0,Compétences!$E$5,""),Compétences!$E$5)</f>
        <v>Se laisser flotter sans bouger, avec  l'aide d'un appui instable</v>
      </c>
      <c r="G443" s="208" t="str">
        <f>IF($A436&lt;&gt;"",IF(VLOOKUP($A436,'Saisie des compétences'!$H:$AG,10,0)&lt;&gt;0,Compétences!$F$5,""),Compétences!$F$5)</f>
        <v>Se déplacer sur une quinzaine de mètres, sans appui au mur, avec une aide à la flottaison</v>
      </c>
      <c r="H443" s="199"/>
    </row>
    <row r="444" spans="1:8" ht="19.899999999999999" customHeight="1" x14ac:dyDescent="0.25">
      <c r="B444" s="199"/>
      <c r="C444" s="414" t="str">
        <f>IF(AND(D444="",G444=""),"","NIVEAU 3")</f>
        <v>NIVEAU 3</v>
      </c>
      <c r="D444" s="415" t="str">
        <f>IF($A436&lt;&gt;"",IF(VLOOKUP($A436,'Saisie des compétences'!$H:$AG,11,0)&lt;&gt;0,Compétences!$C$6,""),Compétences!$C$6)</f>
        <v>Actions enchainées sans reprise d'appui</v>
      </c>
      <c r="E444" s="415"/>
      <c r="F444" s="415"/>
      <c r="G444" s="415" t="str">
        <f>IF($A436&lt;&gt;"",IF(VLOOKUP($A436,'Saisie des compétences'!$H:$AG,14,0)&lt;&gt;0,Compétences!$F$6,""),Compétences!$F$6)</f>
        <v>Se déplacer sur une quinzaine de mètres, sans aide à la flottaison et sans reprise d'appui</v>
      </c>
      <c r="H444" s="199"/>
    </row>
    <row r="445" spans="1:8" ht="37.9" customHeight="1" x14ac:dyDescent="0.25">
      <c r="B445" s="199"/>
      <c r="C445" s="414"/>
      <c r="D445" s="208" t="str">
        <f>IF($A436&lt;&gt;"",IF(VLOOKUP($A436,'Saisie des compétences'!$H:$AG,11,0)&lt;&gt;0,Compétences!$C$7,""),Compétences!$C$7)</f>
        <v xml:space="preserve">Entrer dans l’eau en sautant  sans aide </v>
      </c>
      <c r="E445" s="208" t="str">
        <f>IF($A436&lt;&gt;"",IF(VLOOKUP($A436,'Saisie des compétences'!$H:$AG,11,0)&lt;&gt;0,Compétences!$D$7,""),Compétences!$D$7)</f>
        <v>Se déplacer brièvement sous l'eau pour passer sous un objet flottant</v>
      </c>
      <c r="F445" s="208" t="str">
        <f>IF($A436&lt;&gt;"",IF(VLOOKUP($A436,'Saisie des compétences'!$H:$AG,11,0)&lt;&gt;0,Compétences!$E$7,""),Compétences!$E$7)</f>
        <v>Se laisser flotter un instant, sans bouger, sans aide à la flottaison</v>
      </c>
      <c r="G445" s="415"/>
      <c r="H445" s="199"/>
    </row>
    <row r="446" spans="1:8" ht="63.6" customHeight="1" x14ac:dyDescent="0.25">
      <c r="B446" s="199"/>
      <c r="C446" s="207" t="str">
        <f>IF(AND(D446="",E446="",F446="",G446=""),"","NIVEAU 4")</f>
        <v>NIVEAU 4</v>
      </c>
      <c r="D446" s="208" t="str">
        <f>IF($A436&lt;&gt;"",IF(VLOOKUP($A436,'Saisie des compétences'!$H:$AG,15,0)&lt;&gt;0,Compétences!$C$8,""),Compétences!$C$8)</f>
        <v>Entrer dans l'eau sans aide, en roulant (tapis) ou en glissant tête la première (toboggan)</v>
      </c>
      <c r="E446" s="208" t="str">
        <f>IF($A436&lt;&gt;"",IF(VLOOKUP($A436,'Saisie des compétences'!$H:$AG,16,0)&lt;&gt;0,Compétences!$D$8,""),Compétences!$D$8)</f>
        <v>Aller chercher un objet au fond du bassin, 
avec ou sans aide, en immersion complète</v>
      </c>
      <c r="F446" s="208" t="str">
        <f>IF($A436&lt;&gt;"",IF(VLOOKUP($A436,'Saisie des compétences'!$H:$AG,17,0)&lt;&gt;0,Compétences!$E$8,""),Compétences!$E$8)</f>
        <v>Faire l'étoile de mer sur le ventre et sur le dosavec éventuellement une reprise d'appui entre les deux</v>
      </c>
      <c r="G446" s="208" t="str">
        <f>IF($A436&lt;&gt;"",IF(VLOOKUP($A436,'Saisie des compétences'!$H:$AG,18,0)&lt;&gt;0,Compétences!$F$8,""),Compétences!$F$8)</f>
        <v>Se déplacer sur 15 m allongé sur le ventre ou sur le dos, sans aide à la flottaison et sans reprise d'appui</v>
      </c>
      <c r="H446" s="199"/>
    </row>
    <row r="447" spans="1:8" ht="17.45" customHeight="1" x14ac:dyDescent="0.25">
      <c r="B447" s="199"/>
      <c r="C447" s="414" t="str">
        <f>IF(AND(D447="",G447=""),"","NIVEAU 5")</f>
        <v>NIVEAU 5</v>
      </c>
      <c r="D447" s="415" t="str">
        <f>IF($A436&lt;&gt;"",IF(VLOOKUP($A436,'Saisie des compétences'!$H:$AG,19,0)&lt;&gt;0,Compétences!$C$9,""),Compétences!$C$9)</f>
        <v>Actions enchainées sans reprise d'appui</v>
      </c>
      <c r="E447" s="415"/>
      <c r="F447" s="415"/>
      <c r="G447" s="415" t="str">
        <f>IF($A436&lt;&gt;"",IF(VLOOKUP($A436,'Saisie des compétences'!$H:$AG,22,0)&lt;&gt;0,Compétences!$F$9,""),Compétences!$F$9)</f>
        <v>Se déplacer sur 20 mètres, 10 mètres sur le ventre et 10 mètres sur le dos</v>
      </c>
      <c r="H447" s="199"/>
    </row>
    <row r="448" spans="1:8" ht="49.15" customHeight="1" x14ac:dyDescent="0.25">
      <c r="B448" s="199"/>
      <c r="C448" s="414"/>
      <c r="D448" s="208" t="str">
        <f>IF($A436&lt;&gt;"",IF(VLOOKUP($A436,'Saisie des compétences'!$H:$AG,19,0)&lt;&gt;0,Compétences!$C$10,""),Compétences!$C$10)</f>
        <v>Entrer dans l'eau en effectuant une bascule avant</v>
      </c>
      <c r="E448" s="208" t="str">
        <f>IF($A436&lt;&gt;"",IF(VLOOKUP($A436,'Saisie des compétences'!$H:$AG,19,0)&lt;&gt;0,Compétences!$D$10,""),Compétences!$D$10)</f>
        <v>Effectuer un déplacement orienté en immersion (sans lunettes)</v>
      </c>
      <c r="F448" s="208" t="str">
        <f>IF($A436&lt;&gt;"",IF(VLOOKUP($A436,'Saisie des compétences'!$H:$AG,19,0)&lt;&gt;0,Compétences!$E$10,""),Compétences!$E$10)</f>
        <v>Rester immobile sur place 5 à 10 secondes avant de regagner le bord du bassin</v>
      </c>
      <c r="G448" s="415"/>
      <c r="H448" s="199"/>
    </row>
    <row r="449" spans="1:8" ht="82.15" customHeight="1" x14ac:dyDescent="0.25">
      <c r="B449" s="199"/>
      <c r="C449" s="207" t="str">
        <f>IF(AND(D449="",E449="",F449="",G449=""),"","NIVEAU 6")</f>
        <v>NIVEAU 6</v>
      </c>
      <c r="D449" s="208" t="str">
        <f>IF($A436&lt;&gt;"",IF(VLOOKUP($A436,'Saisie des compétences'!$H:$AG,23,0)&lt;&gt;0,Compétences!$C$11,""),Compétences!$C$11)</f>
        <v>Sauter ou plonger dans le grand bain à partir d'un plot</v>
      </c>
      <c r="E449" s="208" t="str">
        <f>IF($A436&lt;&gt;"",IF(VLOOKUP($A436,'Saisie des compétences'!$H:$AG,24,0)&lt;&gt;0,Compétences!$D$11,""),Compétences!$D$11)</f>
        <v>Aller chercher un objet lesté au fond du bassin (1m60) à la suite d'un plongeon canard</v>
      </c>
      <c r="F449" s="208" t="str">
        <f>IF($A436&lt;&gt;"",IF(VLOOKUP($A436,'Saisie des compétences'!$H:$AG,25,0)&lt;&gt;0,Compétences!$E$11,""),Compétences!$E$11)</f>
        <v>Enchaîner au moins un équilibre en position horizontale (étoile de mer 5s) et un équilibre en position verticale (5s), sans reprise d'appui entre les deux.</v>
      </c>
      <c r="G449" s="208" t="str">
        <f>IF($A436&lt;&gt;"",IF(VLOOKUP($A436,'Saisie des compétences'!$H:$AG,26,0)&lt;&gt;0,Compétences!$F$11,""),Compétences!$F$11)</f>
        <v xml:space="preserve">Se déplacer 30 m : 15 mètres sur le ventre et 15 mètres  sur le dos </v>
      </c>
      <c r="H449" s="199"/>
    </row>
    <row r="450" spans="1:8" ht="17.45" customHeight="1" x14ac:dyDescent="0.25">
      <c r="B450" s="199"/>
      <c r="C450" s="414"/>
      <c r="D450" s="415"/>
      <c r="E450" s="415"/>
      <c r="F450" s="415"/>
      <c r="G450" s="415"/>
      <c r="H450" s="199"/>
    </row>
    <row r="451" spans="1:8" ht="75.599999999999994" customHeight="1" x14ac:dyDescent="0.25">
      <c r="C451" s="414"/>
      <c r="D451" s="208"/>
      <c r="E451" s="208"/>
      <c r="F451" s="208"/>
      <c r="G451" s="208"/>
    </row>
    <row r="452" spans="1:8" ht="42" customHeight="1" x14ac:dyDescent="0.25">
      <c r="C452" s="207"/>
      <c r="D452" s="204"/>
      <c r="E452" s="204"/>
      <c r="F452" s="204"/>
      <c r="G452" s="204"/>
    </row>
    <row r="454" spans="1:8" x14ac:dyDescent="0.25">
      <c r="C454" s="209" t="str">
        <f>"À  "</f>
        <v xml:space="preserve">À  </v>
      </c>
      <c r="D454" s="210">
        <f>Sélection!$N$31</f>
        <v>0</v>
      </c>
      <c r="F454" s="198" t="str">
        <f>CONCATENATE(Sélection!$N$22," ",Sélection!$N$24,"  ",Sélection!$N$26)</f>
        <v xml:space="preserve">   PE</v>
      </c>
    </row>
    <row r="456" spans="1:8" x14ac:dyDescent="0.25">
      <c r="C456" s="209" t="str">
        <f>"le  "</f>
        <v xml:space="preserve">le  </v>
      </c>
      <c r="D456" s="211">
        <f>Sélection!$N$29</f>
        <v>0</v>
      </c>
    </row>
    <row r="457" spans="1:8" s="196" customFormat="1" ht="21" x14ac:dyDescent="0.35">
      <c r="B457" s="197"/>
      <c r="C457" s="197"/>
      <c r="D457" s="197"/>
      <c r="E457" s="197" t="s">
        <v>1999</v>
      </c>
      <c r="F457" s="197"/>
      <c r="G457" s="197"/>
      <c r="H457" s="197"/>
    </row>
    <row r="458" spans="1:8" ht="8.4499999999999993" customHeight="1" x14ac:dyDescent="0.25">
      <c r="B458" s="199"/>
      <c r="C458" s="199"/>
      <c r="D458" s="199"/>
      <c r="E458" s="199"/>
      <c r="F458" s="199"/>
      <c r="G458" s="199"/>
      <c r="H458" s="199"/>
    </row>
    <row r="459" spans="1:8" ht="15.6" customHeight="1" x14ac:dyDescent="0.25">
      <c r="A459" s="198">
        <v>20</v>
      </c>
      <c r="B459" s="199"/>
      <c r="C459" s="200" t="s">
        <v>1951</v>
      </c>
      <c r="D459" s="201" t="str">
        <f>IFERROR(VLOOKUP(A459,Sélection!$B:$F,5,0),"")</f>
        <v/>
      </c>
      <c r="E459" s="202"/>
      <c r="F459" s="201" t="str">
        <f>Paramètres!$E$14</f>
        <v/>
      </c>
      <c r="G459" s="199"/>
      <c r="H459" s="199"/>
    </row>
    <row r="460" spans="1:8" ht="15.75" x14ac:dyDescent="0.25">
      <c r="A460" s="198" t="str">
        <f>IFERROR(VLOOKUP(A459,Sélection!$B:$F,2,0),"")</f>
        <v/>
      </c>
      <c r="B460" s="199"/>
      <c r="C460" s="200"/>
      <c r="D460" s="200"/>
      <c r="E460" s="202"/>
      <c r="F460" s="203" t="str">
        <f>Paramètres!$E$16</f>
        <v/>
      </c>
      <c r="G460" s="199"/>
      <c r="H460" s="199"/>
    </row>
    <row r="461" spans="1:8" ht="15.75" x14ac:dyDescent="0.25">
      <c r="B461" s="199"/>
      <c r="C461" s="200" t="s">
        <v>1952</v>
      </c>
      <c r="D461" s="201" t="str">
        <f>IFERROR(VLOOKUP(A459,Sélection!$B:$F,4,0),"")</f>
        <v/>
      </c>
      <c r="E461" s="202"/>
      <c r="F461" s="202"/>
      <c r="G461" s="199"/>
      <c r="H461" s="199"/>
    </row>
    <row r="462" spans="1:8" ht="15.6" customHeight="1" x14ac:dyDescent="0.25">
      <c r="B462" s="199"/>
      <c r="C462" s="202"/>
      <c r="D462" s="202"/>
      <c r="E462" s="416">
        <f>Paramètres!$H$3</f>
        <v>0</v>
      </c>
      <c r="F462" s="416"/>
      <c r="G462" s="416"/>
      <c r="H462" s="199"/>
    </row>
    <row r="463" spans="1:8" ht="15.6" customHeight="1" x14ac:dyDescent="0.25">
      <c r="B463" s="199"/>
      <c r="C463" s="202"/>
      <c r="D463" s="204"/>
      <c r="E463" s="416"/>
      <c r="F463" s="416"/>
      <c r="G463" s="416"/>
      <c r="H463" s="199"/>
    </row>
    <row r="464" spans="1:8" ht="15.75" x14ac:dyDescent="0.25">
      <c r="B464" s="199"/>
      <c r="C464" s="202"/>
      <c r="D464" s="202"/>
      <c r="E464" s="205"/>
      <c r="F464" s="205"/>
      <c r="G464" s="205"/>
      <c r="H464" s="199"/>
    </row>
    <row r="465" spans="2:8" ht="48" customHeight="1" x14ac:dyDescent="0.25">
      <c r="B465" s="199"/>
      <c r="C465" s="199"/>
      <c r="D465" s="206" t="s">
        <v>1953</v>
      </c>
      <c r="E465" s="206" t="s">
        <v>1907</v>
      </c>
      <c r="F465" s="206" t="s">
        <v>1906</v>
      </c>
      <c r="G465" s="206" t="s">
        <v>1908</v>
      </c>
      <c r="H465" s="199"/>
    </row>
    <row r="466" spans="2:8" ht="54.6" customHeight="1" x14ac:dyDescent="0.25">
      <c r="B466" s="199"/>
      <c r="C466" s="207" t="str">
        <f>IF(AND(D466="",E466="",F466="",G466=""),"","NIVEAU 1")</f>
        <v>NIVEAU 1</v>
      </c>
      <c r="D466" s="208" t="str">
        <f>IF($A460&lt;&gt;"",IF(VLOOKUP($A460,'Saisie des compétences'!$H:$AG,3,0)&lt;&gt;0,Compétences!$C$4,""),Compétences!$C$4)</f>
        <v>Entrer dans l’eau en descendant par l’échelle</v>
      </c>
      <c r="E466" s="208" t="str">
        <f>IF($A460&lt;&gt;"",IF(VLOOKUP($A460,'Saisie des compétences'!$H:$AG,4,0)&lt;&gt;0,Compétences!$D$4,""),Compétences!$D$4)</f>
        <v>Immerger partiellement la tête</v>
      </c>
      <c r="F466" s="208" t="str">
        <f>IF($A460&lt;&gt;"",IF(VLOOKUP($A460,'Saisie des compétences'!$H:$AG,5,0)&lt;&gt;0,Compétences!$E$4,""),Compétences!$E$4)</f>
        <v>Se laisser flotter, avec l'aide d'une ou deux frites ou d'un appui stable</v>
      </c>
      <c r="G466" s="208" t="str">
        <f>IF($A460&lt;&gt;"",IF(VLOOKUP($A460,'Saisie des compétences'!$H:$AG,6,0)&lt;&gt;0,Compétences!$F$4,""),Compétences!$F$4)</f>
        <v>Se déplacer sur une quinzaine de mètres dans l'eau, le long du mur, en prenant appui dessus</v>
      </c>
      <c r="H466" s="199"/>
    </row>
    <row r="467" spans="2:8" ht="46.9" customHeight="1" x14ac:dyDescent="0.25">
      <c r="B467" s="199"/>
      <c r="C467" s="207" t="str">
        <f>IF(AND(D467="",E467="",F467="",G467=""),"","NIVEAU 2")</f>
        <v>NIVEAU 2</v>
      </c>
      <c r="D467" s="208" t="str">
        <f>IF($A460&lt;&gt;"",IF(VLOOKUP($A460,'Saisie des compétences'!$H:$AG,7,0)&lt;&gt;0,Compétences!$C$5,""),Compétences!$C$5)</f>
        <v>Entrer dans l’eau en sautant avec ou sans aide à la flottaison
(frite ou perche)</v>
      </c>
      <c r="E467" s="208" t="str">
        <f>IF($A460&lt;&gt;"",IF(VLOOKUP($A460,'Saisie des compétences'!$H:$AG,8,0)&lt;&gt;0,Compétences!$D$5,""),Compétences!$D$5)</f>
        <v>Immerger totalement la tête, avec ou sans appui</v>
      </c>
      <c r="F467" s="208" t="str">
        <f>IF($A460&lt;&gt;"",IF(VLOOKUP($A460,'Saisie des compétences'!$H:$AG,9,0)&lt;&gt;0,Compétences!$E$5,""),Compétences!$E$5)</f>
        <v>Se laisser flotter sans bouger, avec  l'aide d'un appui instable</v>
      </c>
      <c r="G467" s="208" t="str">
        <f>IF($A460&lt;&gt;"",IF(VLOOKUP($A460,'Saisie des compétences'!$H:$AG,10,0)&lt;&gt;0,Compétences!$F$5,""),Compétences!$F$5)</f>
        <v>Se déplacer sur une quinzaine de mètres, sans appui au mur, avec une aide à la flottaison</v>
      </c>
      <c r="H467" s="199"/>
    </row>
    <row r="468" spans="2:8" ht="19.899999999999999" customHeight="1" x14ac:dyDescent="0.25">
      <c r="B468" s="199"/>
      <c r="C468" s="414" t="str">
        <f>IF(AND(D468="",G468=""),"","NIVEAU 3")</f>
        <v>NIVEAU 3</v>
      </c>
      <c r="D468" s="415" t="str">
        <f>IF($A460&lt;&gt;"",IF(VLOOKUP($A460,'Saisie des compétences'!$H:$AG,11,0)&lt;&gt;0,Compétences!$C$6,""),Compétences!$C$6)</f>
        <v>Actions enchainées sans reprise d'appui</v>
      </c>
      <c r="E468" s="415"/>
      <c r="F468" s="415"/>
      <c r="G468" s="415" t="str">
        <f>IF($A460&lt;&gt;"",IF(VLOOKUP($A460,'Saisie des compétences'!$H:$AG,14,0)&lt;&gt;0,Compétences!$F$6,""),Compétences!$F$6)</f>
        <v>Se déplacer sur une quinzaine de mètres, sans aide à la flottaison et sans reprise d'appui</v>
      </c>
      <c r="H468" s="199"/>
    </row>
    <row r="469" spans="2:8" ht="37.9" customHeight="1" x14ac:dyDescent="0.25">
      <c r="B469" s="199"/>
      <c r="C469" s="414"/>
      <c r="D469" s="208" t="str">
        <f>IF($A460&lt;&gt;"",IF(VLOOKUP($A460,'Saisie des compétences'!$H:$AG,11,0)&lt;&gt;0,Compétences!$C$7,""),Compétences!$C$7)</f>
        <v xml:space="preserve">Entrer dans l’eau en sautant  sans aide </v>
      </c>
      <c r="E469" s="208" t="str">
        <f>IF($A460&lt;&gt;"",IF(VLOOKUP($A460,'Saisie des compétences'!$H:$AG,11,0)&lt;&gt;0,Compétences!$D$7,""),Compétences!$D$7)</f>
        <v>Se déplacer brièvement sous l'eau pour passer sous un objet flottant</v>
      </c>
      <c r="F469" s="208" t="str">
        <f>IF($A460&lt;&gt;"",IF(VLOOKUP($A460,'Saisie des compétences'!$H:$AG,11,0)&lt;&gt;0,Compétences!$E$7,""),Compétences!$E$7)</f>
        <v>Se laisser flotter un instant, sans bouger, sans aide à la flottaison</v>
      </c>
      <c r="G469" s="415"/>
      <c r="H469" s="199"/>
    </row>
    <row r="470" spans="2:8" ht="63.6" customHeight="1" x14ac:dyDescent="0.25">
      <c r="B470" s="199"/>
      <c r="C470" s="207" t="str">
        <f>IF(AND(D470="",E470="",F470="",G470=""),"","NIVEAU 4")</f>
        <v>NIVEAU 4</v>
      </c>
      <c r="D470" s="208" t="str">
        <f>IF($A460&lt;&gt;"",IF(VLOOKUP($A460,'Saisie des compétences'!$H:$AG,15,0)&lt;&gt;0,Compétences!$C$8,""),Compétences!$C$8)</f>
        <v>Entrer dans l'eau sans aide, en roulant (tapis) ou en glissant tête la première (toboggan)</v>
      </c>
      <c r="E470" s="208" t="str">
        <f>IF($A460&lt;&gt;"",IF(VLOOKUP($A460,'Saisie des compétences'!$H:$AG,16,0)&lt;&gt;0,Compétences!$D$8,""),Compétences!$D$8)</f>
        <v>Aller chercher un objet au fond du bassin, 
avec ou sans aide, en immersion complète</v>
      </c>
      <c r="F470" s="208" t="str">
        <f>IF($A460&lt;&gt;"",IF(VLOOKUP($A460,'Saisie des compétences'!$H:$AG,17,0)&lt;&gt;0,Compétences!$E$8,""),Compétences!$E$8)</f>
        <v>Faire l'étoile de mer sur le ventre et sur le dosavec éventuellement une reprise d'appui entre les deux</v>
      </c>
      <c r="G470" s="208" t="str">
        <f>IF($A460&lt;&gt;"",IF(VLOOKUP($A460,'Saisie des compétences'!$H:$AG,18,0)&lt;&gt;0,Compétences!$F$8,""),Compétences!$F$8)</f>
        <v>Se déplacer sur 15 m allongé sur le ventre ou sur le dos, sans aide à la flottaison et sans reprise d'appui</v>
      </c>
      <c r="H470" s="199"/>
    </row>
    <row r="471" spans="2:8" ht="17.45" customHeight="1" x14ac:dyDescent="0.25">
      <c r="B471" s="199"/>
      <c r="C471" s="414" t="str">
        <f>IF(AND(D471="",G471=""),"","NIVEAU 5")</f>
        <v>NIVEAU 5</v>
      </c>
      <c r="D471" s="415" t="str">
        <f>IF($A460&lt;&gt;"",IF(VLOOKUP($A460,'Saisie des compétences'!$H:$AG,19,0)&lt;&gt;0,Compétences!$C$9,""),Compétences!$C$9)</f>
        <v>Actions enchainées sans reprise d'appui</v>
      </c>
      <c r="E471" s="415"/>
      <c r="F471" s="415"/>
      <c r="G471" s="415" t="str">
        <f>IF($A460&lt;&gt;"",IF(VLOOKUP($A460,'Saisie des compétences'!$H:$AG,22,0)&lt;&gt;0,Compétences!$F$9,""),Compétences!$F$9)</f>
        <v>Se déplacer sur 20 mètres, 10 mètres sur le ventre et 10 mètres sur le dos</v>
      </c>
      <c r="H471" s="199"/>
    </row>
    <row r="472" spans="2:8" ht="49.15" customHeight="1" x14ac:dyDescent="0.25">
      <c r="B472" s="199"/>
      <c r="C472" s="414"/>
      <c r="D472" s="208" t="str">
        <f>IF($A460&lt;&gt;"",IF(VLOOKUP($A460,'Saisie des compétences'!$H:$AG,19,0)&lt;&gt;0,Compétences!$C$10,""),Compétences!$C$10)</f>
        <v>Entrer dans l'eau en effectuant une bascule avant</v>
      </c>
      <c r="E472" s="208" t="str">
        <f>IF($A460&lt;&gt;"",IF(VLOOKUP($A460,'Saisie des compétences'!$H:$AG,19,0)&lt;&gt;0,Compétences!$D$10,""),Compétences!$D$10)</f>
        <v>Effectuer un déplacement orienté en immersion (sans lunettes)</v>
      </c>
      <c r="F472" s="208" t="str">
        <f>IF($A460&lt;&gt;"",IF(VLOOKUP($A460,'Saisie des compétences'!$H:$AG,19,0)&lt;&gt;0,Compétences!$E$10,""),Compétences!$E$10)</f>
        <v>Rester immobile sur place 5 à 10 secondes avant de regagner le bord du bassin</v>
      </c>
      <c r="G472" s="415"/>
      <c r="H472" s="199"/>
    </row>
    <row r="473" spans="2:8" ht="82.15" customHeight="1" x14ac:dyDescent="0.25">
      <c r="B473" s="199"/>
      <c r="C473" s="207" t="str">
        <f>IF(AND(D473="",E473="",F473="",G473=""),"","NIVEAU 6")</f>
        <v>NIVEAU 6</v>
      </c>
      <c r="D473" s="208" t="str">
        <f>IF($A460&lt;&gt;"",IF(VLOOKUP($A460,'Saisie des compétences'!$H:$AG,23,0)&lt;&gt;0,Compétences!$C$11,""),Compétences!$C$11)</f>
        <v>Sauter ou plonger dans le grand bain à partir d'un plot</v>
      </c>
      <c r="E473" s="208" t="str">
        <f>IF($A460&lt;&gt;"",IF(VLOOKUP($A460,'Saisie des compétences'!$H:$AG,24,0)&lt;&gt;0,Compétences!$D$11,""),Compétences!$D$11)</f>
        <v>Aller chercher un objet lesté au fond du bassin (1m60) à la suite d'un plongeon canard</v>
      </c>
      <c r="F473" s="208" t="str">
        <f>IF($A460&lt;&gt;"",IF(VLOOKUP($A460,'Saisie des compétences'!$H:$AG,25,0)&lt;&gt;0,Compétences!$E$11,""),Compétences!$E$11)</f>
        <v>Enchaîner au moins un équilibre en position horizontale (étoile de mer 5s) et un équilibre en position verticale (5s), sans reprise d'appui entre les deux.</v>
      </c>
      <c r="G473" s="208" t="str">
        <f>IF($A460&lt;&gt;"",IF(VLOOKUP($A460,'Saisie des compétences'!$H:$AG,26,0)&lt;&gt;0,Compétences!$F$11,""),Compétences!$F$11)</f>
        <v xml:space="preserve">Se déplacer 30 m : 15 mètres sur le ventre et 15 mètres  sur le dos </v>
      </c>
      <c r="H473" s="199"/>
    </row>
    <row r="474" spans="2:8" ht="17.45" customHeight="1" x14ac:dyDescent="0.25">
      <c r="B474" s="199"/>
      <c r="C474" s="414"/>
      <c r="D474" s="415"/>
      <c r="E474" s="415"/>
      <c r="F474" s="415"/>
      <c r="G474" s="415"/>
      <c r="H474" s="199"/>
    </row>
    <row r="475" spans="2:8" ht="75.599999999999994" customHeight="1" x14ac:dyDescent="0.25">
      <c r="C475" s="414"/>
      <c r="D475" s="208"/>
      <c r="E475" s="208"/>
      <c r="F475" s="208"/>
      <c r="G475" s="208"/>
    </row>
    <row r="476" spans="2:8" ht="32.450000000000003" customHeight="1" x14ac:dyDescent="0.25">
      <c r="C476" s="207"/>
      <c r="D476" s="204"/>
      <c r="E476" s="204"/>
      <c r="F476" s="204"/>
      <c r="G476" s="204"/>
    </row>
    <row r="478" spans="2:8" x14ac:dyDescent="0.25">
      <c r="C478" s="209" t="str">
        <f>"À  "</f>
        <v xml:space="preserve">À  </v>
      </c>
      <c r="D478" s="210">
        <f>Sélection!$N$31</f>
        <v>0</v>
      </c>
      <c r="F478" s="198" t="str">
        <f>CONCATENATE(Sélection!$N$22," ",Sélection!$N$24,"  ",Sélection!$N$26)</f>
        <v xml:space="preserve">   PE</v>
      </c>
    </row>
    <row r="480" spans="2:8" x14ac:dyDescent="0.25">
      <c r="C480" s="209" t="str">
        <f>"le  "</f>
        <v xml:space="preserve">le  </v>
      </c>
      <c r="D480" s="211">
        <f>Sélection!$N$29</f>
        <v>0</v>
      </c>
    </row>
  </sheetData>
  <sheetProtection algorithmName="SHA-512" hashValue="mCRtkanYdrwUzmophoGwpdIb8d1RjjEitL+QpJDKtyax8EgX7uJ2vPxq/yhDtdbSJKX3jSFVUbIE89x7t1T5Og==" saltValue="xWobzQZrwt2C4flPSaK/iA==" spinCount="100000" sheet="1" selectLockedCells="1" selectUnlockedCells="1"/>
  <mergeCells count="181">
    <mergeCell ref="D18:G18"/>
    <mergeCell ref="E6:G7"/>
    <mergeCell ref="C12:C13"/>
    <mergeCell ref="D12:F12"/>
    <mergeCell ref="G12:G13"/>
    <mergeCell ref="D15:F15"/>
    <mergeCell ref="G15:G16"/>
    <mergeCell ref="C15:C16"/>
    <mergeCell ref="C18:C19"/>
    <mergeCell ref="C63:C64"/>
    <mergeCell ref="D63:F63"/>
    <mergeCell ref="G63:G64"/>
    <mergeCell ref="D66:G66"/>
    <mergeCell ref="E54:G55"/>
    <mergeCell ref="C60:C61"/>
    <mergeCell ref="D60:F60"/>
    <mergeCell ref="G60:G61"/>
    <mergeCell ref="E30:G31"/>
    <mergeCell ref="C36:C37"/>
    <mergeCell ref="D36:F36"/>
    <mergeCell ref="G36:G37"/>
    <mergeCell ref="C39:C40"/>
    <mergeCell ref="D39:F39"/>
    <mergeCell ref="G39:G40"/>
    <mergeCell ref="C42:C43"/>
    <mergeCell ref="D42:G42"/>
    <mergeCell ref="C66:C67"/>
    <mergeCell ref="C90:C91"/>
    <mergeCell ref="D90:G90"/>
    <mergeCell ref="E102:G103"/>
    <mergeCell ref="C108:C109"/>
    <mergeCell ref="D108:F108"/>
    <mergeCell ref="G108:G109"/>
    <mergeCell ref="E78:G79"/>
    <mergeCell ref="C84:C85"/>
    <mergeCell ref="D84:F84"/>
    <mergeCell ref="G84:G85"/>
    <mergeCell ref="C87:C88"/>
    <mergeCell ref="D87:F87"/>
    <mergeCell ref="G87:G88"/>
    <mergeCell ref="E126:G127"/>
    <mergeCell ref="C132:C133"/>
    <mergeCell ref="D132:F132"/>
    <mergeCell ref="G132:G133"/>
    <mergeCell ref="C111:C112"/>
    <mergeCell ref="D111:F111"/>
    <mergeCell ref="G111:G112"/>
    <mergeCell ref="C114:C115"/>
    <mergeCell ref="D114:G114"/>
    <mergeCell ref="E150:G151"/>
    <mergeCell ref="C156:C157"/>
    <mergeCell ref="D156:F156"/>
    <mergeCell ref="G156:G157"/>
    <mergeCell ref="C135:C136"/>
    <mergeCell ref="D135:F135"/>
    <mergeCell ref="G135:G136"/>
    <mergeCell ref="C138:C139"/>
    <mergeCell ref="D138:G138"/>
    <mergeCell ref="E174:G175"/>
    <mergeCell ref="C180:C181"/>
    <mergeCell ref="D180:F180"/>
    <mergeCell ref="G180:G181"/>
    <mergeCell ref="C159:C160"/>
    <mergeCell ref="D159:F159"/>
    <mergeCell ref="G159:G160"/>
    <mergeCell ref="C162:C163"/>
    <mergeCell ref="D162:G162"/>
    <mergeCell ref="E198:G199"/>
    <mergeCell ref="C204:C205"/>
    <mergeCell ref="D204:F204"/>
    <mergeCell ref="G204:G205"/>
    <mergeCell ref="C183:C184"/>
    <mergeCell ref="D183:F183"/>
    <mergeCell ref="G183:G184"/>
    <mergeCell ref="C186:C187"/>
    <mergeCell ref="D186:G186"/>
    <mergeCell ref="E222:G223"/>
    <mergeCell ref="C228:C229"/>
    <mergeCell ref="D228:F228"/>
    <mergeCell ref="G228:G229"/>
    <mergeCell ref="C207:C208"/>
    <mergeCell ref="D207:F207"/>
    <mergeCell ref="G207:G208"/>
    <mergeCell ref="C210:C211"/>
    <mergeCell ref="D210:G210"/>
    <mergeCell ref="E246:G247"/>
    <mergeCell ref="C252:C253"/>
    <mergeCell ref="D252:F252"/>
    <mergeCell ref="G252:G253"/>
    <mergeCell ref="C231:C232"/>
    <mergeCell ref="D231:F231"/>
    <mergeCell ref="G231:G232"/>
    <mergeCell ref="C234:C235"/>
    <mergeCell ref="D234:G234"/>
    <mergeCell ref="E270:G271"/>
    <mergeCell ref="C276:C277"/>
    <mergeCell ref="D276:F276"/>
    <mergeCell ref="G276:G277"/>
    <mergeCell ref="C255:C256"/>
    <mergeCell ref="D255:F255"/>
    <mergeCell ref="G255:G256"/>
    <mergeCell ref="C258:C259"/>
    <mergeCell ref="D258:G258"/>
    <mergeCell ref="E294:G295"/>
    <mergeCell ref="C300:C301"/>
    <mergeCell ref="D300:F300"/>
    <mergeCell ref="G300:G301"/>
    <mergeCell ref="C279:C280"/>
    <mergeCell ref="D279:F279"/>
    <mergeCell ref="G279:G280"/>
    <mergeCell ref="C282:C283"/>
    <mergeCell ref="D282:G282"/>
    <mergeCell ref="E318:G319"/>
    <mergeCell ref="C324:C325"/>
    <mergeCell ref="D324:F324"/>
    <mergeCell ref="G324:G325"/>
    <mergeCell ref="C303:C304"/>
    <mergeCell ref="D303:F303"/>
    <mergeCell ref="G303:G304"/>
    <mergeCell ref="C306:C307"/>
    <mergeCell ref="D306:G306"/>
    <mergeCell ref="E342:G343"/>
    <mergeCell ref="C348:C349"/>
    <mergeCell ref="D348:F348"/>
    <mergeCell ref="G348:G349"/>
    <mergeCell ref="C327:C328"/>
    <mergeCell ref="D327:F327"/>
    <mergeCell ref="G327:G328"/>
    <mergeCell ref="C330:C331"/>
    <mergeCell ref="D330:G330"/>
    <mergeCell ref="E366:G367"/>
    <mergeCell ref="C372:C373"/>
    <mergeCell ref="D372:F372"/>
    <mergeCell ref="G372:G373"/>
    <mergeCell ref="C351:C352"/>
    <mergeCell ref="D351:F351"/>
    <mergeCell ref="G351:G352"/>
    <mergeCell ref="C354:C355"/>
    <mergeCell ref="D354:G354"/>
    <mergeCell ref="E390:G391"/>
    <mergeCell ref="C396:C397"/>
    <mergeCell ref="D396:F396"/>
    <mergeCell ref="G396:G397"/>
    <mergeCell ref="C375:C376"/>
    <mergeCell ref="D375:F375"/>
    <mergeCell ref="G375:G376"/>
    <mergeCell ref="C378:C379"/>
    <mergeCell ref="D378:G378"/>
    <mergeCell ref="E414:G415"/>
    <mergeCell ref="C420:C421"/>
    <mergeCell ref="D420:F420"/>
    <mergeCell ref="G420:G421"/>
    <mergeCell ref="C399:C400"/>
    <mergeCell ref="D399:F399"/>
    <mergeCell ref="G399:G400"/>
    <mergeCell ref="C402:C403"/>
    <mergeCell ref="D402:G402"/>
    <mergeCell ref="I1:I2"/>
    <mergeCell ref="C471:C472"/>
    <mergeCell ref="D471:F471"/>
    <mergeCell ref="G471:G472"/>
    <mergeCell ref="C474:C475"/>
    <mergeCell ref="D474:G474"/>
    <mergeCell ref="E462:G463"/>
    <mergeCell ref="C468:C469"/>
    <mergeCell ref="D468:F468"/>
    <mergeCell ref="G468:G469"/>
    <mergeCell ref="C447:C448"/>
    <mergeCell ref="D447:F447"/>
    <mergeCell ref="G447:G448"/>
    <mergeCell ref="C450:C451"/>
    <mergeCell ref="D450:G450"/>
    <mergeCell ref="E438:G439"/>
    <mergeCell ref="C444:C445"/>
    <mergeCell ref="D444:F444"/>
    <mergeCell ref="G444:G445"/>
    <mergeCell ref="C423:C424"/>
    <mergeCell ref="D423:F423"/>
    <mergeCell ref="G423:G424"/>
    <mergeCell ref="C426:C427"/>
    <mergeCell ref="D426:G426"/>
  </mergeCells>
  <conditionalFormatting sqref="D10:G19">
    <cfRule type="expression" dxfId="49" priority="373">
      <formula>""</formula>
    </cfRule>
  </conditionalFormatting>
  <conditionalFormatting sqref="D7">
    <cfRule type="expression" dxfId="48" priority="372">
      <formula>""</formula>
    </cfRule>
  </conditionalFormatting>
  <conditionalFormatting sqref="C10:D15 C418:D423 C466:D471 C34:D39 C58:D63 C82:D87 C106:D111 C130:D135 C154:D159 C178:D183 C202:D207 C226:D231 C250:D255 C274:D279 C298:D303 C322:D327 C346:D351 C370:D375 C394:D399 C442:D447">
    <cfRule type="expression" dxfId="47" priority="371">
      <formula>C10:G19&lt;&gt;""</formula>
    </cfRule>
  </conditionalFormatting>
  <conditionalFormatting sqref="C16:D16 C424:D424 C472:D472 C40:D40 C64:D64 C88:D88 C112:D112 C136:D136 C160:D160 C184:D184 C208:D208 C232:D232 C256:D256 C280:D280 C304:D304 C328:D328 C352:D352 C376:D376 C400:D400 C448:D448">
    <cfRule type="expression" dxfId="46" priority="381">
      <formula>C16:G24&lt;&gt;""</formula>
    </cfRule>
  </conditionalFormatting>
  <conditionalFormatting sqref="C17:D17 C425:D425 C473:D473 C41:D41 C65:D65 C89:D89 C113:D113 C137:D137 C161:D161 C185:D185 C209:D209 C233:D233 C257:D257 C281:D281 C305:D305 C329:D329 C353:D353 C377:D377 C401:D401 C449:D449">
    <cfRule type="expression" dxfId="45" priority="384">
      <formula>C17:G24&lt;&gt;""</formula>
    </cfRule>
  </conditionalFormatting>
  <conditionalFormatting sqref="C18:D18 C426:D426 C474:D474 C42:D42 C66:D66 C90:D90 C114:D114 C138:D138 C162:D162 C186:D186 C210:D210 C234:D234 C258:D258 C282:D282 C306:D306 C330:D330 C354:D354 C378:D378 C402:D402 C450:D450">
    <cfRule type="expression" dxfId="44" priority="386">
      <formula>C18:G24&lt;&gt;""</formula>
    </cfRule>
  </conditionalFormatting>
  <conditionalFormatting sqref="D439">
    <cfRule type="expression" dxfId="43" priority="9">
      <formula>""</formula>
    </cfRule>
  </conditionalFormatting>
  <conditionalFormatting sqref="D418:G427">
    <cfRule type="expression" dxfId="42" priority="17">
      <formula>""</formula>
    </cfRule>
  </conditionalFormatting>
  <conditionalFormatting sqref="D415">
    <cfRule type="expression" dxfId="41" priority="16">
      <formula>""</formula>
    </cfRule>
  </conditionalFormatting>
  <conditionalFormatting sqref="C19:D19 C475:D475 C43:D43 C67:D67 C91:D91 C115:D115 C139:D139 C163:D163 C187:D187 C211:D211 C235:D235 C259:D259 C283:D283 C307:D307 C331:D331 C355:D355 C379:D379 C403:D403 C427:D427 C451:D451">
    <cfRule type="expression" dxfId="40" priority="391">
      <formula>C19:G24&lt;&gt;""</formula>
    </cfRule>
  </conditionalFormatting>
  <conditionalFormatting sqref="D466:G475">
    <cfRule type="expression" dxfId="39" priority="3">
      <formula>""</formula>
    </cfRule>
  </conditionalFormatting>
  <conditionalFormatting sqref="D463">
    <cfRule type="expression" dxfId="38" priority="2">
      <formula>""</formula>
    </cfRule>
  </conditionalFormatting>
  <conditionalFormatting sqref="D34:G43">
    <cfRule type="expression" dxfId="37" priority="129">
      <formula>""</formula>
    </cfRule>
  </conditionalFormatting>
  <conditionalFormatting sqref="D31">
    <cfRule type="expression" dxfId="36" priority="128">
      <formula>""</formula>
    </cfRule>
  </conditionalFormatting>
  <conditionalFormatting sqref="D58:G67">
    <cfRule type="expression" dxfId="35" priority="122">
      <formula>""</formula>
    </cfRule>
  </conditionalFormatting>
  <conditionalFormatting sqref="D55">
    <cfRule type="expression" dxfId="34" priority="121">
      <formula>""</formula>
    </cfRule>
  </conditionalFormatting>
  <conditionalFormatting sqref="D82:G91">
    <cfRule type="expression" dxfId="33" priority="115">
      <formula>""</formula>
    </cfRule>
  </conditionalFormatting>
  <conditionalFormatting sqref="D79">
    <cfRule type="expression" dxfId="32" priority="114">
      <formula>""</formula>
    </cfRule>
  </conditionalFormatting>
  <conditionalFormatting sqref="D106:G115">
    <cfRule type="expression" dxfId="31" priority="108">
      <formula>""</formula>
    </cfRule>
  </conditionalFormatting>
  <conditionalFormatting sqref="D103">
    <cfRule type="expression" dxfId="30" priority="107">
      <formula>""</formula>
    </cfRule>
  </conditionalFormatting>
  <conditionalFormatting sqref="D130:G139">
    <cfRule type="expression" dxfId="29" priority="101">
      <formula>""</formula>
    </cfRule>
  </conditionalFormatting>
  <conditionalFormatting sqref="D127">
    <cfRule type="expression" dxfId="28" priority="100">
      <formula>""</formula>
    </cfRule>
  </conditionalFormatting>
  <conditionalFormatting sqref="D154:G163">
    <cfRule type="expression" dxfId="27" priority="94">
      <formula>""</formula>
    </cfRule>
  </conditionalFormatting>
  <conditionalFormatting sqref="D151">
    <cfRule type="expression" dxfId="26" priority="93">
      <formula>""</formula>
    </cfRule>
  </conditionalFormatting>
  <conditionalFormatting sqref="D178:G187">
    <cfRule type="expression" dxfId="25" priority="87">
      <formula>""</formula>
    </cfRule>
  </conditionalFormatting>
  <conditionalFormatting sqref="D175">
    <cfRule type="expression" dxfId="24" priority="86">
      <formula>""</formula>
    </cfRule>
  </conditionalFormatting>
  <conditionalFormatting sqref="D202:G211">
    <cfRule type="expression" dxfId="23" priority="80">
      <formula>""</formula>
    </cfRule>
  </conditionalFormatting>
  <conditionalFormatting sqref="D199">
    <cfRule type="expression" dxfId="22" priority="79">
      <formula>""</formula>
    </cfRule>
  </conditionalFormatting>
  <conditionalFormatting sqref="D226:G235">
    <cfRule type="expression" dxfId="21" priority="73">
      <formula>""</formula>
    </cfRule>
  </conditionalFormatting>
  <conditionalFormatting sqref="D223">
    <cfRule type="expression" dxfId="20" priority="72">
      <formula>""</formula>
    </cfRule>
  </conditionalFormatting>
  <conditionalFormatting sqref="D250:G259">
    <cfRule type="expression" dxfId="19" priority="66">
      <formula>""</formula>
    </cfRule>
  </conditionalFormatting>
  <conditionalFormatting sqref="D247">
    <cfRule type="expression" dxfId="18" priority="65">
      <formula>""</formula>
    </cfRule>
  </conditionalFormatting>
  <conditionalFormatting sqref="D274:G283">
    <cfRule type="expression" dxfId="17" priority="59">
      <formula>""</formula>
    </cfRule>
  </conditionalFormatting>
  <conditionalFormatting sqref="D271">
    <cfRule type="expression" dxfId="16" priority="58">
      <formula>""</formula>
    </cfRule>
  </conditionalFormatting>
  <conditionalFormatting sqref="D298:G307">
    <cfRule type="expression" dxfId="15" priority="52">
      <formula>""</formula>
    </cfRule>
  </conditionalFormatting>
  <conditionalFormatting sqref="D295">
    <cfRule type="expression" dxfId="14" priority="51">
      <formula>""</formula>
    </cfRule>
  </conditionalFormatting>
  <conditionalFormatting sqref="D322:G331">
    <cfRule type="expression" dxfId="13" priority="45">
      <formula>""</formula>
    </cfRule>
  </conditionalFormatting>
  <conditionalFormatting sqref="D319">
    <cfRule type="expression" dxfId="12" priority="44">
      <formula>""</formula>
    </cfRule>
  </conditionalFormatting>
  <conditionalFormatting sqref="D346:G355">
    <cfRule type="expression" dxfId="11" priority="38">
      <formula>""</formula>
    </cfRule>
  </conditionalFormatting>
  <conditionalFormatting sqref="D343">
    <cfRule type="expression" dxfId="10" priority="37">
      <formula>""</formula>
    </cfRule>
  </conditionalFormatting>
  <conditionalFormatting sqref="D370:G379">
    <cfRule type="expression" dxfId="9" priority="31">
      <formula>""</formula>
    </cfRule>
  </conditionalFormatting>
  <conditionalFormatting sqref="D367">
    <cfRule type="expression" dxfId="8" priority="30">
      <formula>""</formula>
    </cfRule>
  </conditionalFormatting>
  <conditionalFormatting sqref="D394:G403">
    <cfRule type="expression" dxfId="7" priority="24">
      <formula>""</formula>
    </cfRule>
  </conditionalFormatting>
  <conditionalFormatting sqref="D391">
    <cfRule type="expression" dxfId="6" priority="23">
      <formula>""</formula>
    </cfRule>
  </conditionalFormatting>
  <conditionalFormatting sqref="D442:G451">
    <cfRule type="expression" dxfId="5" priority="10">
      <formula>""</formula>
    </cfRule>
  </conditionalFormatting>
  <conditionalFormatting sqref="E10:G15 E418:G423 E466:G471 E34:G39 E58:G63 E82:G87 E106:G111 E130:G135 E154:G159 E178:G183 E202:G207 E226:G231 E250:G255 E274:G279 E298:G303 E322:G327 E346:G351 E370:G375 E394:G399 E442:G447">
    <cfRule type="expression" dxfId="4" priority="393">
      <formula>E10:H19&lt;&gt;""</formula>
    </cfRule>
  </conditionalFormatting>
  <conditionalFormatting sqref="E16:G16 E424:G424 E472:G472 E40:G40 E64:G64 E88:G88 E112:G112 E136:G136 E160:G160 E184:G184 E208:G208 E232:G232 E256:G256 E280:G280 E304:G304 E328:G328 E352:G352 E376:G376 E400:G400 E448:G448">
    <cfRule type="expression" dxfId="3" priority="396">
      <formula>E16:H24&lt;&gt;""</formula>
    </cfRule>
  </conditionalFormatting>
  <conditionalFormatting sqref="E17:G17 E425:G425 E473:G473 E41:G41 E65:G65 E89:G89 E113:G113 E137:G137 E161:G161 E185:G185 E209:G209 E233:G233 E257:G257 E281:G281 E305:G305 E329:G329 E353:G353 E377:G377 E401:G401 E449:G449">
    <cfRule type="expression" dxfId="2" priority="399">
      <formula>E17:H24&lt;&gt;""</formula>
    </cfRule>
  </conditionalFormatting>
  <conditionalFormatting sqref="E18:G18 E426:G426 E474:G474 E42:G42 E66:G66 E90:G90 E114:G114 E138:G138 E162:G162 E186:G186 E210:G210 E234:G234 E258:G258 E282:G282 E306:G306 E330:G330 E354:G354 E378:G378 E402:G402 E450:G450">
    <cfRule type="expression" dxfId="1" priority="402">
      <formula>E18:H24&lt;&gt;""</formula>
    </cfRule>
  </conditionalFormatting>
  <conditionalFormatting sqref="E19:G19 E475:G475 E43:G43 E67:G67 E91:G91 E115:G115 E139:G139 E163:G163 E187:G187 E211:G211 E235:G235 E259:G259 E283:G283 E307:G307 E331:G331 E355:G355 E379:G379 E403:G403 E427:G427 E451:G451">
    <cfRule type="expression" dxfId="0" priority="417">
      <formula>E19:H24&lt;&gt;""</formula>
    </cfRule>
  </conditionalFormatting>
  <pageMargins left="0.25" right="0.25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1">
    <tabColor theme="8" tint="0.59999389629810485"/>
  </sheetPr>
  <dimension ref="A1:J720"/>
  <sheetViews>
    <sheetView showGridLines="0" topLeftCell="B1" zoomScale="85" zoomScaleNormal="85" workbookViewId="0">
      <selection activeCell="N16" sqref="N16"/>
    </sheetView>
  </sheetViews>
  <sheetFormatPr baseColWidth="10" defaultColWidth="11.5703125" defaultRowHeight="15" x14ac:dyDescent="0.25"/>
  <cols>
    <col min="1" max="1" width="4.85546875" style="9" hidden="1" customWidth="1"/>
    <col min="2" max="2" width="8.5703125" style="9" customWidth="1"/>
    <col min="3" max="3" width="11.7109375" style="9" customWidth="1"/>
    <col min="4" max="4" width="11.5703125" style="9"/>
    <col min="5" max="5" width="12.28515625" style="9" customWidth="1"/>
    <col min="6" max="6" width="15.85546875" style="9" bestFit="1" customWidth="1"/>
    <col min="7" max="7" width="19.7109375" style="9" customWidth="1"/>
    <col min="8" max="9" width="8.7109375" style="9" customWidth="1"/>
    <col min="10" max="16384" width="11.5703125" style="9"/>
  </cols>
  <sheetData>
    <row r="1" spans="1:10" ht="14.45" x14ac:dyDescent="0.3">
      <c r="H1" s="161"/>
      <c r="I1" s="150"/>
    </row>
    <row r="2" spans="1:10" ht="35.450000000000003" customHeight="1" x14ac:dyDescent="0.8">
      <c r="C2"/>
      <c r="E2" s="163"/>
      <c r="F2" s="141"/>
      <c r="G2" s="142"/>
      <c r="H2" s="419" t="s">
        <v>2037</v>
      </c>
      <c r="I2" s="420"/>
      <c r="J2" s="71" t="s">
        <v>1979</v>
      </c>
    </row>
    <row r="3" spans="1:10" ht="14.45" x14ac:dyDescent="0.3">
      <c r="E3" s="164"/>
      <c r="F3" s="133"/>
      <c r="G3" s="133"/>
      <c r="H3" s="147"/>
      <c r="I3" s="31"/>
    </row>
    <row r="4" spans="1:10" ht="35.450000000000003" customHeight="1" x14ac:dyDescent="0.8">
      <c r="E4" s="163"/>
      <c r="F4" s="141"/>
      <c r="G4" s="142"/>
      <c r="H4" s="162"/>
      <c r="I4" s="31"/>
    </row>
    <row r="5" spans="1:10" ht="14.45" x14ac:dyDescent="0.3">
      <c r="H5" s="147"/>
      <c r="I5" s="31"/>
    </row>
    <row r="6" spans="1:10" ht="14.45" x14ac:dyDescent="0.3">
      <c r="H6" s="148"/>
      <c r="I6" s="32"/>
    </row>
    <row r="7" spans="1:10" ht="36" x14ac:dyDescent="0.65">
      <c r="C7" s="163" t="s">
        <v>2120</v>
      </c>
      <c r="E7" s="163"/>
      <c r="G7" s="163"/>
      <c r="H7" s="14"/>
      <c r="I7" s="14"/>
    </row>
    <row r="8" spans="1:10" ht="24" customHeight="1" x14ac:dyDescent="0.65">
      <c r="G8" s="163"/>
    </row>
    <row r="9" spans="1:10" ht="21" x14ac:dyDescent="0.4">
      <c r="A9" s="10"/>
      <c r="B9" s="10"/>
      <c r="C9" s="421">
        <f>Paramètres!$H$3</f>
        <v>0</v>
      </c>
      <c r="D9" s="421"/>
      <c r="E9" s="421"/>
      <c r="F9" s="421"/>
      <c r="G9" s="421"/>
      <c r="H9" s="421"/>
    </row>
    <row r="11" spans="1:10" ht="23.45" customHeight="1" x14ac:dyDescent="0.4">
      <c r="A11" s="9">
        <v>1</v>
      </c>
      <c r="C11" s="143" t="str">
        <f>CONCATENATE("  ",Paramètres!$E$14)</f>
        <v xml:space="preserve">  </v>
      </c>
      <c r="D11" s="144"/>
      <c r="E11" s="144"/>
      <c r="F11" s="144"/>
      <c r="G11" s="144" t="str">
        <f>Paramètres!$E$16</f>
        <v/>
      </c>
      <c r="H11" s="149"/>
      <c r="I11" s="150"/>
    </row>
    <row r="12" spans="1:10" ht="27.6" customHeight="1" x14ac:dyDescent="0.3">
      <c r="A12" s="9" t="str">
        <f>IFERROR(VLOOKUP(A11,Sélection!$B$2:$F$400,2,0),"")</f>
        <v/>
      </c>
      <c r="C12" s="145" t="s">
        <v>2036</v>
      </c>
      <c r="D12" s="146"/>
      <c r="E12" s="146"/>
      <c r="F12" s="14"/>
      <c r="G12" s="146" t="s">
        <v>2029</v>
      </c>
      <c r="H12" s="14"/>
      <c r="I12" s="31"/>
    </row>
    <row r="13" spans="1:10" x14ac:dyDescent="0.25">
      <c r="A13" s="133"/>
      <c r="C13" s="147"/>
      <c r="D13" s="14"/>
      <c r="E13" s="14"/>
      <c r="F13" s="14"/>
      <c r="G13" s="14"/>
      <c r="H13" s="14"/>
      <c r="I13" s="31"/>
    </row>
    <row r="14" spans="1:10" ht="34.9" customHeight="1" x14ac:dyDescent="0.25">
      <c r="C14" s="147"/>
      <c r="D14" s="14"/>
      <c r="E14" s="14"/>
      <c r="F14" s="14"/>
      <c r="G14" s="14"/>
      <c r="H14" s="14"/>
      <c r="I14" s="31"/>
    </row>
    <row r="15" spans="1:10" ht="34.9" customHeight="1" x14ac:dyDescent="0.25">
      <c r="C15" s="148"/>
      <c r="D15" s="16"/>
      <c r="E15" s="16"/>
      <c r="F15" s="16"/>
      <c r="G15" s="16"/>
      <c r="H15" s="16"/>
      <c r="I15" s="32"/>
    </row>
    <row r="18" spans="3:9" ht="18.75" x14ac:dyDescent="0.3">
      <c r="C18" s="418" t="s">
        <v>2033</v>
      </c>
      <c r="D18" s="418"/>
      <c r="E18" s="418"/>
      <c r="F18" s="418"/>
      <c r="G18" s="418"/>
      <c r="H18" s="418"/>
      <c r="I18" s="418"/>
    </row>
    <row r="19" spans="3:9" ht="21" x14ac:dyDescent="0.35">
      <c r="C19" s="418" t="s">
        <v>2032</v>
      </c>
      <c r="D19" s="422"/>
      <c r="E19" s="422"/>
      <c r="F19" s="422"/>
      <c r="G19" s="422"/>
      <c r="H19" s="422"/>
      <c r="I19" s="422"/>
    </row>
    <row r="20" spans="3:9" s="133" customFormat="1" ht="11.45" customHeight="1" x14ac:dyDescent="0.25"/>
    <row r="21" spans="3:9" ht="21" x14ac:dyDescent="0.35">
      <c r="C21" s="10" t="str">
        <f>IF(ASNS!$A12&lt;&gt;"",IF(VLOOKUP($A12,'Saisie des compétences'!$H:$AH,27,0)="a",VLOOKUP($A12,'Import élèves'!$C:$G,4,0),""),"")</f>
        <v/>
      </c>
      <c r="D21" s="10"/>
      <c r="E21" s="10" t="str">
        <f>IF(ASNS!$A12&lt;&gt;"",IF(VLOOKUP($A12,'Saisie des compétences'!$H:$AH,27,0)="a",VLOOKUP($A12,'Import élèves'!$C:$G,3,0),""),"")</f>
        <v/>
      </c>
      <c r="H21" s="10"/>
    </row>
    <row r="22" spans="3:9" ht="34.9" customHeight="1" x14ac:dyDescent="0.35">
      <c r="C22" s="10" t="s">
        <v>2007</v>
      </c>
      <c r="D22" s="10"/>
      <c r="E22" s="417" t="str">
        <f>IF(ASNS!$A12&lt;&gt;"",IF(VLOOKUP($A12,'Saisie des compétences'!$H:$AH,27,0)="a",VLOOKUP($A12,'Import élèves'!$C:$G,5,0),""),"")</f>
        <v/>
      </c>
      <c r="F22" s="417"/>
    </row>
    <row r="23" spans="3:9" ht="28.15" customHeight="1" x14ac:dyDescent="0.3">
      <c r="C23" s="418" t="s">
        <v>2095</v>
      </c>
      <c r="D23" s="418"/>
      <c r="E23" s="418"/>
      <c r="F23" s="418"/>
      <c r="G23" s="418"/>
      <c r="H23" s="418"/>
      <c r="I23" s="418"/>
    </row>
    <row r="24" spans="3:9" ht="18.75" x14ac:dyDescent="0.3">
      <c r="C24" s="418" t="s">
        <v>2008</v>
      </c>
      <c r="D24" s="418"/>
      <c r="E24" s="418"/>
      <c r="F24" s="418"/>
      <c r="G24" s="418"/>
      <c r="H24" s="418"/>
      <c r="I24" s="418"/>
    </row>
    <row r="25" spans="3:9" ht="21" x14ac:dyDescent="0.35">
      <c r="C25" s="10"/>
      <c r="D25" s="10"/>
      <c r="E25" s="10"/>
      <c r="F25" s="10"/>
      <c r="G25" s="10"/>
      <c r="H25" s="10"/>
    </row>
    <row r="26" spans="3:9" ht="25.9" customHeight="1" x14ac:dyDescent="0.35">
      <c r="C26" s="165" t="s">
        <v>2038</v>
      </c>
      <c r="D26" s="149"/>
      <c r="E26" s="149"/>
      <c r="F26" s="149"/>
      <c r="G26" s="160"/>
      <c r="H26" s="144"/>
      <c r="I26" s="150"/>
    </row>
    <row r="27" spans="3:9" ht="21" x14ac:dyDescent="0.35">
      <c r="C27" s="151" t="str">
        <f>CONCATENATE("  ",Sélection!$N$22,"  ",Sélection!$N$24,", ", Sélection!$N$26)</f>
        <v xml:space="preserve">    , PE</v>
      </c>
      <c r="D27" s="152"/>
      <c r="E27" s="152"/>
      <c r="G27" s="152" t="str">
        <f>CONCATENATE(Sélection!$Q$22,"  ",Sélection!$Q$24,", ", Sélection!$Q$26)</f>
        <v xml:space="preserve">  , MNS</v>
      </c>
      <c r="H27" s="14"/>
      <c r="I27" s="31"/>
    </row>
    <row r="28" spans="3:9" x14ac:dyDescent="0.25">
      <c r="C28" s="147"/>
      <c r="D28" s="14"/>
      <c r="E28" s="14"/>
      <c r="G28" s="14"/>
      <c r="H28" s="14"/>
      <c r="I28" s="31"/>
    </row>
    <row r="29" spans="3:9" s="155" customFormat="1" ht="20.45" customHeight="1" x14ac:dyDescent="0.25">
      <c r="C29" s="156" t="s">
        <v>2034</v>
      </c>
      <c r="D29" s="157"/>
      <c r="E29" s="157"/>
      <c r="G29" s="157" t="s">
        <v>2030</v>
      </c>
      <c r="H29" s="153"/>
      <c r="I29" s="154"/>
    </row>
    <row r="30" spans="3:9" x14ac:dyDescent="0.25">
      <c r="C30" s="158" t="s">
        <v>2035</v>
      </c>
      <c r="D30" s="159"/>
      <c r="E30" s="159"/>
      <c r="G30" s="159" t="s">
        <v>2031</v>
      </c>
      <c r="H30" s="14"/>
      <c r="I30" s="31"/>
    </row>
    <row r="31" spans="3:9" x14ac:dyDescent="0.25">
      <c r="C31" s="147"/>
      <c r="D31" s="14"/>
      <c r="E31" s="14"/>
      <c r="F31" s="14"/>
      <c r="G31" s="14"/>
      <c r="H31" s="14"/>
      <c r="I31" s="31"/>
    </row>
    <row r="32" spans="3:9" x14ac:dyDescent="0.25">
      <c r="C32" s="147"/>
      <c r="D32" s="14"/>
      <c r="E32" s="14"/>
      <c r="F32" s="14"/>
      <c r="G32" s="14"/>
      <c r="H32" s="14"/>
      <c r="I32" s="31"/>
    </row>
    <row r="33" spans="1:9" x14ac:dyDescent="0.25">
      <c r="C33" s="147"/>
      <c r="D33" s="14"/>
      <c r="E33" s="14"/>
      <c r="F33" s="14"/>
      <c r="G33" s="14"/>
      <c r="H33" s="14"/>
      <c r="I33" s="31"/>
    </row>
    <row r="34" spans="1:9" x14ac:dyDescent="0.25">
      <c r="C34" s="147"/>
      <c r="D34" s="14"/>
      <c r="E34" s="14"/>
      <c r="F34" s="14"/>
      <c r="G34" s="14"/>
      <c r="H34" s="14"/>
      <c r="I34" s="31"/>
    </row>
    <row r="35" spans="1:9" x14ac:dyDescent="0.25">
      <c r="C35" s="148"/>
      <c r="D35" s="16"/>
      <c r="E35" s="16"/>
      <c r="F35" s="16"/>
      <c r="G35" s="16"/>
      <c r="H35" s="16"/>
      <c r="I35" s="32"/>
    </row>
    <row r="36" spans="1:9" ht="21.95" customHeight="1" x14ac:dyDescent="0.25"/>
    <row r="37" spans="1:9" s="133" customFormat="1" ht="21.95" customHeight="1" x14ac:dyDescent="0.25">
      <c r="H37" s="161"/>
      <c r="I37" s="150"/>
    </row>
    <row r="38" spans="1:9" s="133" customFormat="1" ht="35.450000000000003" customHeight="1" x14ac:dyDescent="0.65">
      <c r="E38" s="163"/>
      <c r="F38" s="141"/>
      <c r="G38" s="142"/>
      <c r="H38" s="419" t="s">
        <v>2037</v>
      </c>
      <c r="I38" s="420"/>
    </row>
    <row r="39" spans="1:9" s="133" customFormat="1" x14ac:dyDescent="0.25">
      <c r="E39" s="164"/>
      <c r="H39" s="147"/>
      <c r="I39" s="31"/>
    </row>
    <row r="40" spans="1:9" s="133" customFormat="1" ht="35.450000000000003" customHeight="1" x14ac:dyDescent="0.65">
      <c r="E40" s="163"/>
      <c r="F40" s="141"/>
      <c r="G40" s="142"/>
      <c r="H40" s="162"/>
      <c r="I40" s="31"/>
    </row>
    <row r="41" spans="1:9" s="133" customFormat="1" x14ac:dyDescent="0.25">
      <c r="H41" s="147"/>
      <c r="I41" s="31"/>
    </row>
    <row r="42" spans="1:9" s="133" customFormat="1" x14ac:dyDescent="0.25">
      <c r="H42" s="148"/>
      <c r="I42" s="32"/>
    </row>
    <row r="43" spans="1:9" s="133" customFormat="1" ht="36" x14ac:dyDescent="0.65">
      <c r="C43" s="163" t="s">
        <v>2120</v>
      </c>
      <c r="E43" s="163"/>
      <c r="G43" s="163"/>
      <c r="H43" s="14"/>
      <c r="I43" s="14"/>
    </row>
    <row r="44" spans="1:9" s="133" customFormat="1" ht="24" customHeight="1" x14ac:dyDescent="0.65">
      <c r="G44" s="163"/>
    </row>
    <row r="45" spans="1:9" s="133" customFormat="1" ht="21" x14ac:dyDescent="0.35">
      <c r="A45" s="10"/>
      <c r="B45" s="10"/>
      <c r="C45" s="421">
        <f>Paramètres!$H$3</f>
        <v>0</v>
      </c>
      <c r="D45" s="421"/>
      <c r="E45" s="421"/>
      <c r="F45" s="421"/>
      <c r="G45" s="421"/>
      <c r="H45" s="421"/>
    </row>
    <row r="46" spans="1:9" s="133" customFormat="1" x14ac:dyDescent="0.25"/>
    <row r="47" spans="1:9" s="133" customFormat="1" ht="23.45" customHeight="1" x14ac:dyDescent="0.35">
      <c r="A47" s="133">
        <v>2</v>
      </c>
      <c r="C47" s="143" t="str">
        <f>CONCATENATE("  ",Paramètres!$E$14)</f>
        <v xml:space="preserve">  </v>
      </c>
      <c r="D47" s="144"/>
      <c r="E47" s="144"/>
      <c r="F47" s="144"/>
      <c r="G47" s="144" t="str">
        <f>Paramètres!$E$16</f>
        <v/>
      </c>
      <c r="H47" s="149"/>
      <c r="I47" s="150"/>
    </row>
    <row r="48" spans="1:9" s="133" customFormat="1" ht="27.6" customHeight="1" x14ac:dyDescent="0.3">
      <c r="A48" s="133" t="str">
        <f>IFERROR(VLOOKUP(A47,Sélection!$B$2:$F$400,2,0),"")</f>
        <v/>
      </c>
      <c r="C48" s="145" t="s">
        <v>2036</v>
      </c>
      <c r="D48" s="146"/>
      <c r="E48" s="146"/>
      <c r="F48" s="14"/>
      <c r="G48" s="146" t="s">
        <v>2029</v>
      </c>
      <c r="H48" s="14"/>
      <c r="I48" s="31"/>
    </row>
    <row r="49" spans="3:9" s="133" customFormat="1" x14ac:dyDescent="0.25">
      <c r="C49" s="147"/>
      <c r="D49" s="14"/>
      <c r="E49" s="14"/>
      <c r="F49" s="14"/>
      <c r="G49" s="14"/>
      <c r="H49" s="14"/>
      <c r="I49" s="31"/>
    </row>
    <row r="50" spans="3:9" s="133" customFormat="1" ht="34.9" customHeight="1" x14ac:dyDescent="0.25">
      <c r="C50" s="147"/>
      <c r="D50" s="14"/>
      <c r="E50" s="14"/>
      <c r="F50" s="14"/>
      <c r="G50" s="14"/>
      <c r="H50" s="14"/>
      <c r="I50" s="31"/>
    </row>
    <row r="51" spans="3:9" s="133" customFormat="1" ht="34.9" customHeight="1" x14ac:dyDescent="0.25">
      <c r="C51" s="148"/>
      <c r="D51" s="16"/>
      <c r="E51" s="16"/>
      <c r="F51" s="16"/>
      <c r="G51" s="16"/>
      <c r="H51" s="16"/>
      <c r="I51" s="32"/>
    </row>
    <row r="52" spans="3:9" s="133" customFormat="1" x14ac:dyDescent="0.25"/>
    <row r="53" spans="3:9" s="133" customFormat="1" x14ac:dyDescent="0.25"/>
    <row r="54" spans="3:9" s="133" customFormat="1" ht="18.75" x14ac:dyDescent="0.3">
      <c r="C54" s="418" t="s">
        <v>2033</v>
      </c>
      <c r="D54" s="418"/>
      <c r="E54" s="418"/>
      <c r="F54" s="418"/>
      <c r="G54" s="418"/>
      <c r="H54" s="418"/>
      <c r="I54" s="418"/>
    </row>
    <row r="55" spans="3:9" s="133" customFormat="1" ht="21" x14ac:dyDescent="0.35">
      <c r="C55" s="418" t="s">
        <v>2032</v>
      </c>
      <c r="D55" s="422"/>
      <c r="E55" s="422"/>
      <c r="F55" s="422"/>
      <c r="G55" s="422"/>
      <c r="H55" s="422"/>
      <c r="I55" s="422"/>
    </row>
    <row r="56" spans="3:9" s="133" customFormat="1" ht="11.45" customHeight="1" x14ac:dyDescent="0.25"/>
    <row r="57" spans="3:9" s="133" customFormat="1" ht="21" x14ac:dyDescent="0.35">
      <c r="C57" s="10" t="str">
        <f>IF(ASNS!$A48&lt;&gt;"",IF(VLOOKUP($A48,'Saisie des compétences'!$H:$AH,27,0)="a",VLOOKUP($A48,'Import élèves'!$C:$G,4,0),""),"")</f>
        <v/>
      </c>
      <c r="D57" s="10"/>
      <c r="E57" s="10" t="str">
        <f>IF(ASNS!$A48&lt;&gt;"",IF(VLOOKUP($A48,'Saisie des compétences'!$H:$AH,27,0)="a",VLOOKUP($A48,'Import élèves'!$C:$G,3,0),""),"")</f>
        <v/>
      </c>
      <c r="H57" s="10"/>
    </row>
    <row r="58" spans="3:9" s="133" customFormat="1" ht="34.9" customHeight="1" x14ac:dyDescent="0.35">
      <c r="C58" s="10" t="s">
        <v>2007</v>
      </c>
      <c r="D58" s="10"/>
      <c r="E58" s="417" t="str">
        <f>IF(ASNS!$A48&lt;&gt;"",IF(VLOOKUP($A48,'Saisie des compétences'!$H:$AH,27,0)="a",VLOOKUP($A48,'Import élèves'!$C:$G,5,0),""),"")</f>
        <v/>
      </c>
      <c r="F58" s="417"/>
    </row>
    <row r="59" spans="3:9" s="133" customFormat="1" ht="28.15" customHeight="1" x14ac:dyDescent="0.3">
      <c r="C59" s="418" t="s">
        <v>2095</v>
      </c>
      <c r="D59" s="418"/>
      <c r="E59" s="418"/>
      <c r="F59" s="418"/>
      <c r="G59" s="418"/>
      <c r="H59" s="418"/>
      <c r="I59" s="418"/>
    </row>
    <row r="60" spans="3:9" s="133" customFormat="1" ht="18.75" x14ac:dyDescent="0.3">
      <c r="C60" s="418" t="s">
        <v>2008</v>
      </c>
      <c r="D60" s="418"/>
      <c r="E60" s="418"/>
      <c r="F60" s="418"/>
      <c r="G60" s="418"/>
      <c r="H60" s="418"/>
      <c r="I60" s="418"/>
    </row>
    <row r="61" spans="3:9" s="133" customFormat="1" ht="21" x14ac:dyDescent="0.35">
      <c r="C61" s="10"/>
      <c r="D61" s="10"/>
      <c r="E61" s="10"/>
      <c r="F61" s="10"/>
      <c r="G61" s="10"/>
      <c r="H61" s="10"/>
    </row>
    <row r="62" spans="3:9" s="133" customFormat="1" ht="25.9" customHeight="1" x14ac:dyDescent="0.35">
      <c r="C62" s="165" t="s">
        <v>2038</v>
      </c>
      <c r="D62" s="149"/>
      <c r="E62" s="149"/>
      <c r="F62" s="149"/>
      <c r="G62" s="160"/>
      <c r="H62" s="144"/>
      <c r="I62" s="150"/>
    </row>
    <row r="63" spans="3:9" s="133" customFormat="1" ht="21" x14ac:dyDescent="0.35">
      <c r="C63" s="151" t="str">
        <f>CONCATENATE("  ",Sélection!$N$22,"  ",Sélection!$N$24,", ", Sélection!$N$26)</f>
        <v xml:space="preserve">    , PE</v>
      </c>
      <c r="D63" s="152"/>
      <c r="E63" s="152"/>
      <c r="G63" s="152" t="str">
        <f>CONCATENATE(Sélection!$Q$22,"  ",Sélection!$Q$24,", ", Sélection!$Q$26)</f>
        <v xml:space="preserve">  , MNS</v>
      </c>
      <c r="H63" s="14"/>
      <c r="I63" s="31"/>
    </row>
    <row r="64" spans="3:9" s="133" customFormat="1" x14ac:dyDescent="0.25">
      <c r="C64" s="147"/>
      <c r="D64" s="14"/>
      <c r="E64" s="14"/>
      <c r="G64" s="14"/>
      <c r="H64" s="14"/>
      <c r="I64" s="31"/>
    </row>
    <row r="65" spans="3:9" s="155" customFormat="1" ht="20.45" customHeight="1" x14ac:dyDescent="0.25">
      <c r="C65" s="156" t="s">
        <v>2034</v>
      </c>
      <c r="D65" s="157"/>
      <c r="E65" s="157"/>
      <c r="G65" s="157" t="s">
        <v>2030</v>
      </c>
      <c r="H65" s="153"/>
      <c r="I65" s="154"/>
    </row>
    <row r="66" spans="3:9" s="133" customFormat="1" x14ac:dyDescent="0.25">
      <c r="C66" s="158" t="s">
        <v>2035</v>
      </c>
      <c r="D66" s="159"/>
      <c r="E66" s="159"/>
      <c r="G66" s="159" t="s">
        <v>2031</v>
      </c>
      <c r="H66" s="14"/>
      <c r="I66" s="31"/>
    </row>
    <row r="67" spans="3:9" s="133" customFormat="1" x14ac:dyDescent="0.25">
      <c r="C67" s="147"/>
      <c r="D67" s="14"/>
      <c r="E67" s="14"/>
      <c r="F67" s="14"/>
      <c r="G67" s="14"/>
      <c r="H67" s="14"/>
      <c r="I67" s="31"/>
    </row>
    <row r="68" spans="3:9" s="133" customFormat="1" x14ac:dyDescent="0.25">
      <c r="C68" s="147"/>
      <c r="D68" s="14"/>
      <c r="E68" s="14"/>
      <c r="F68" s="14"/>
      <c r="G68" s="14"/>
      <c r="H68" s="14"/>
      <c r="I68" s="31"/>
    </row>
    <row r="69" spans="3:9" s="133" customFormat="1" x14ac:dyDescent="0.25">
      <c r="C69" s="147"/>
      <c r="D69" s="14"/>
      <c r="E69" s="14"/>
      <c r="F69" s="14"/>
      <c r="G69" s="14"/>
      <c r="H69" s="14"/>
      <c r="I69" s="31"/>
    </row>
    <row r="70" spans="3:9" s="133" customFormat="1" x14ac:dyDescent="0.25">
      <c r="C70" s="147"/>
      <c r="D70" s="14"/>
      <c r="E70" s="14"/>
      <c r="F70" s="14"/>
      <c r="G70" s="14"/>
      <c r="H70" s="14"/>
      <c r="I70" s="31"/>
    </row>
    <row r="71" spans="3:9" s="133" customFormat="1" x14ac:dyDescent="0.25">
      <c r="C71" s="148"/>
      <c r="D71" s="16"/>
      <c r="E71" s="16"/>
      <c r="F71" s="16"/>
      <c r="G71" s="16"/>
      <c r="H71" s="16"/>
      <c r="I71" s="32"/>
    </row>
    <row r="72" spans="3:9" s="133" customFormat="1" ht="21.95" customHeight="1" x14ac:dyDescent="0.25"/>
    <row r="73" spans="3:9" s="133" customFormat="1" ht="21.95" customHeight="1" x14ac:dyDescent="0.25">
      <c r="H73" s="161"/>
      <c r="I73" s="150"/>
    </row>
    <row r="74" spans="3:9" s="133" customFormat="1" ht="35.450000000000003" customHeight="1" x14ac:dyDescent="0.65">
      <c r="E74" s="163"/>
      <c r="F74" s="141"/>
      <c r="G74" s="142"/>
      <c r="H74" s="419" t="s">
        <v>2037</v>
      </c>
      <c r="I74" s="420"/>
    </row>
    <row r="75" spans="3:9" s="133" customFormat="1" x14ac:dyDescent="0.25">
      <c r="E75" s="164"/>
      <c r="H75" s="147"/>
      <c r="I75" s="31"/>
    </row>
    <row r="76" spans="3:9" s="133" customFormat="1" ht="35.450000000000003" customHeight="1" x14ac:dyDescent="0.65">
      <c r="E76" s="163"/>
      <c r="F76" s="141"/>
      <c r="G76" s="142"/>
      <c r="H76" s="162"/>
      <c r="I76" s="31"/>
    </row>
    <row r="77" spans="3:9" s="133" customFormat="1" x14ac:dyDescent="0.25">
      <c r="H77" s="147"/>
      <c r="I77" s="31"/>
    </row>
    <row r="78" spans="3:9" s="133" customFormat="1" x14ac:dyDescent="0.25">
      <c r="H78" s="148"/>
      <c r="I78" s="32"/>
    </row>
    <row r="79" spans="3:9" s="133" customFormat="1" ht="36" x14ac:dyDescent="0.65">
      <c r="C79" s="163" t="s">
        <v>2120</v>
      </c>
      <c r="E79" s="163"/>
      <c r="G79" s="163"/>
      <c r="H79" s="14"/>
      <c r="I79" s="14"/>
    </row>
    <row r="80" spans="3:9" s="133" customFormat="1" ht="24" customHeight="1" x14ac:dyDescent="0.65">
      <c r="G80" s="163"/>
    </row>
    <row r="81" spans="1:9" s="133" customFormat="1" ht="21" x14ac:dyDescent="0.35">
      <c r="A81" s="10"/>
      <c r="B81" s="10"/>
      <c r="C81" s="421">
        <f>Paramètres!$H$3</f>
        <v>0</v>
      </c>
      <c r="D81" s="421"/>
      <c r="E81" s="421"/>
      <c r="F81" s="421"/>
      <c r="G81" s="421"/>
      <c r="H81" s="421"/>
    </row>
    <row r="82" spans="1:9" s="133" customFormat="1" x14ac:dyDescent="0.25"/>
    <row r="83" spans="1:9" s="133" customFormat="1" ht="23.45" customHeight="1" x14ac:dyDescent="0.35">
      <c r="A83" s="133">
        <v>3</v>
      </c>
      <c r="C83" s="143" t="str">
        <f>CONCATENATE("  ",Paramètres!$E$14)</f>
        <v xml:space="preserve">  </v>
      </c>
      <c r="D83" s="144"/>
      <c r="E83" s="144"/>
      <c r="F83" s="144"/>
      <c r="G83" s="144" t="str">
        <f>Paramètres!$E$16</f>
        <v/>
      </c>
      <c r="H83" s="149"/>
      <c r="I83" s="150"/>
    </row>
    <row r="84" spans="1:9" s="133" customFormat="1" ht="27.6" customHeight="1" x14ac:dyDescent="0.3">
      <c r="A84" s="133" t="str">
        <f>IFERROR(VLOOKUP(A83,Sélection!$B$2:$F$400,2,0),"")</f>
        <v/>
      </c>
      <c r="C84" s="145" t="s">
        <v>2036</v>
      </c>
      <c r="D84" s="146"/>
      <c r="E84" s="146"/>
      <c r="F84" s="14"/>
      <c r="G84" s="146" t="s">
        <v>2029</v>
      </c>
      <c r="H84" s="14"/>
      <c r="I84" s="31"/>
    </row>
    <row r="85" spans="1:9" s="133" customFormat="1" x14ac:dyDescent="0.25">
      <c r="C85" s="147"/>
      <c r="D85" s="14"/>
      <c r="E85" s="14"/>
      <c r="F85" s="14"/>
      <c r="G85" s="14"/>
      <c r="H85" s="14"/>
      <c r="I85" s="31"/>
    </row>
    <row r="86" spans="1:9" s="133" customFormat="1" ht="34.9" customHeight="1" x14ac:dyDescent="0.25">
      <c r="C86" s="147"/>
      <c r="D86" s="14"/>
      <c r="E86" s="14"/>
      <c r="F86" s="14"/>
      <c r="G86" s="14"/>
      <c r="H86" s="14"/>
      <c r="I86" s="31"/>
    </row>
    <row r="87" spans="1:9" s="133" customFormat="1" ht="34.9" customHeight="1" x14ac:dyDescent="0.25">
      <c r="C87" s="148"/>
      <c r="D87" s="16"/>
      <c r="E87" s="16"/>
      <c r="F87" s="16"/>
      <c r="G87" s="16"/>
      <c r="H87" s="16"/>
      <c r="I87" s="32"/>
    </row>
    <row r="88" spans="1:9" s="133" customFormat="1" x14ac:dyDescent="0.25"/>
    <row r="89" spans="1:9" s="133" customFormat="1" x14ac:dyDescent="0.25"/>
    <row r="90" spans="1:9" s="133" customFormat="1" ht="18.75" x14ac:dyDescent="0.3">
      <c r="C90" s="418" t="s">
        <v>2033</v>
      </c>
      <c r="D90" s="418"/>
      <c r="E90" s="418"/>
      <c r="F90" s="418"/>
      <c r="G90" s="418"/>
      <c r="H90" s="418"/>
      <c r="I90" s="418"/>
    </row>
    <row r="91" spans="1:9" s="133" customFormat="1" ht="21" x14ac:dyDescent="0.35">
      <c r="C91" s="418" t="s">
        <v>2032</v>
      </c>
      <c r="D91" s="422"/>
      <c r="E91" s="422"/>
      <c r="F91" s="422"/>
      <c r="G91" s="422"/>
      <c r="H91" s="422"/>
      <c r="I91" s="422"/>
    </row>
    <row r="92" spans="1:9" s="133" customFormat="1" ht="11.45" customHeight="1" x14ac:dyDescent="0.25"/>
    <row r="93" spans="1:9" s="133" customFormat="1" ht="21" x14ac:dyDescent="0.35">
      <c r="C93" s="10" t="str">
        <f>IF(ASNS!$A84&lt;&gt;"",IF(VLOOKUP($A84,'Saisie des compétences'!$H:$AH,27,0)="a",VLOOKUP($A84,'Import élèves'!$C:$G,4,0),""),"")</f>
        <v/>
      </c>
      <c r="D93" s="10"/>
      <c r="E93" s="10" t="str">
        <f>IF(ASNS!$A84&lt;&gt;"",IF(VLOOKUP($A84,'Saisie des compétences'!$H:$AH,27,0)="a",VLOOKUP($A84,'Import élèves'!$C:$G,3,0),""),"")</f>
        <v/>
      </c>
      <c r="H93" s="10"/>
    </row>
    <row r="94" spans="1:9" s="133" customFormat="1" ht="34.9" customHeight="1" x14ac:dyDescent="0.35">
      <c r="C94" s="10" t="s">
        <v>2007</v>
      </c>
      <c r="D94" s="10"/>
      <c r="E94" s="417" t="str">
        <f>IF(ASNS!$A84&lt;&gt;"",IF(VLOOKUP($A84,'Saisie des compétences'!$H:$AH,27,0)="a",VLOOKUP($A84,'Import élèves'!$C:$G,5,0),""),"")</f>
        <v/>
      </c>
      <c r="F94" s="417"/>
    </row>
    <row r="95" spans="1:9" s="133" customFormat="1" ht="28.15" customHeight="1" x14ac:dyDescent="0.3">
      <c r="C95" s="418" t="s">
        <v>2095</v>
      </c>
      <c r="D95" s="418"/>
      <c r="E95" s="418"/>
      <c r="F95" s="418"/>
      <c r="G95" s="418"/>
      <c r="H95" s="418"/>
      <c r="I95" s="418"/>
    </row>
    <row r="96" spans="1:9" s="133" customFormat="1" ht="18.75" x14ac:dyDescent="0.3">
      <c r="C96" s="418" t="s">
        <v>2008</v>
      </c>
      <c r="D96" s="418"/>
      <c r="E96" s="418"/>
      <c r="F96" s="418"/>
      <c r="G96" s="418"/>
      <c r="H96" s="418"/>
      <c r="I96" s="418"/>
    </row>
    <row r="97" spans="3:9" s="133" customFormat="1" ht="21" x14ac:dyDescent="0.35">
      <c r="C97" s="10"/>
      <c r="D97" s="10"/>
      <c r="E97" s="10"/>
      <c r="F97" s="10"/>
      <c r="G97" s="10"/>
      <c r="H97" s="10"/>
    </row>
    <row r="98" spans="3:9" s="133" customFormat="1" ht="25.9" customHeight="1" x14ac:dyDescent="0.35">
      <c r="C98" s="165" t="s">
        <v>2038</v>
      </c>
      <c r="D98" s="149"/>
      <c r="E98" s="149"/>
      <c r="F98" s="149"/>
      <c r="G98" s="160"/>
      <c r="H98" s="144"/>
      <c r="I98" s="150"/>
    </row>
    <row r="99" spans="3:9" s="133" customFormat="1" ht="21" x14ac:dyDescent="0.35">
      <c r="C99" s="151" t="str">
        <f>CONCATENATE("  ",Sélection!$N$22,"  ",Sélection!$N$24,", ", Sélection!$N$26)</f>
        <v xml:space="preserve">    , PE</v>
      </c>
      <c r="D99" s="152"/>
      <c r="E99" s="152"/>
      <c r="G99" s="152" t="str">
        <f>CONCATENATE(Sélection!$Q$22,"  ",Sélection!$Q$24,", ", Sélection!$Q$26)</f>
        <v xml:space="preserve">  , MNS</v>
      </c>
      <c r="H99" s="14"/>
      <c r="I99" s="31"/>
    </row>
    <row r="100" spans="3:9" s="133" customFormat="1" x14ac:dyDescent="0.25">
      <c r="C100" s="147"/>
      <c r="D100" s="14"/>
      <c r="E100" s="14"/>
      <c r="G100" s="14"/>
      <c r="H100" s="14"/>
      <c r="I100" s="31"/>
    </row>
    <row r="101" spans="3:9" s="155" customFormat="1" ht="20.45" customHeight="1" x14ac:dyDescent="0.25">
      <c r="C101" s="156" t="s">
        <v>2034</v>
      </c>
      <c r="D101" s="157"/>
      <c r="E101" s="157"/>
      <c r="G101" s="157" t="s">
        <v>2030</v>
      </c>
      <c r="H101" s="153"/>
      <c r="I101" s="154"/>
    </row>
    <row r="102" spans="3:9" s="133" customFormat="1" x14ac:dyDescent="0.25">
      <c r="C102" s="158" t="s">
        <v>2035</v>
      </c>
      <c r="D102" s="159"/>
      <c r="E102" s="159"/>
      <c r="G102" s="159" t="s">
        <v>2031</v>
      </c>
      <c r="H102" s="14"/>
      <c r="I102" s="31"/>
    </row>
    <row r="103" spans="3:9" s="133" customFormat="1" x14ac:dyDescent="0.25">
      <c r="C103" s="147"/>
      <c r="D103" s="14"/>
      <c r="E103" s="14"/>
      <c r="F103" s="14"/>
      <c r="G103" s="14"/>
      <c r="H103" s="14"/>
      <c r="I103" s="31"/>
    </row>
    <row r="104" spans="3:9" s="133" customFormat="1" x14ac:dyDescent="0.25">
      <c r="C104" s="147"/>
      <c r="D104" s="14"/>
      <c r="E104" s="14"/>
      <c r="F104" s="14"/>
      <c r="G104" s="14"/>
      <c r="H104" s="14"/>
      <c r="I104" s="31"/>
    </row>
    <row r="105" spans="3:9" s="133" customFormat="1" x14ac:dyDescent="0.25">
      <c r="C105" s="147"/>
      <c r="D105" s="14"/>
      <c r="E105" s="14"/>
      <c r="F105" s="14"/>
      <c r="G105" s="14"/>
      <c r="H105" s="14"/>
      <c r="I105" s="31"/>
    </row>
    <row r="106" spans="3:9" s="133" customFormat="1" x14ac:dyDescent="0.25">
      <c r="C106" s="147"/>
      <c r="D106" s="14"/>
      <c r="E106" s="14"/>
      <c r="F106" s="14"/>
      <c r="G106" s="14"/>
      <c r="H106" s="14"/>
      <c r="I106" s="31"/>
    </row>
    <row r="107" spans="3:9" s="133" customFormat="1" x14ac:dyDescent="0.25">
      <c r="C107" s="148"/>
      <c r="D107" s="16"/>
      <c r="E107" s="16"/>
      <c r="F107" s="16"/>
      <c r="G107" s="16"/>
      <c r="H107" s="16"/>
      <c r="I107" s="32"/>
    </row>
    <row r="108" spans="3:9" s="133" customFormat="1" ht="21.95" customHeight="1" x14ac:dyDescent="0.25"/>
    <row r="109" spans="3:9" s="133" customFormat="1" ht="21.95" customHeight="1" x14ac:dyDescent="0.25">
      <c r="H109" s="161"/>
      <c r="I109" s="150"/>
    </row>
    <row r="110" spans="3:9" s="133" customFormat="1" ht="35.450000000000003" customHeight="1" x14ac:dyDescent="0.65">
      <c r="E110" s="163"/>
      <c r="F110" s="141"/>
      <c r="G110" s="142"/>
      <c r="H110" s="419" t="s">
        <v>2037</v>
      </c>
      <c r="I110" s="420"/>
    </row>
    <row r="111" spans="3:9" s="133" customFormat="1" x14ac:dyDescent="0.25">
      <c r="E111" s="164"/>
      <c r="H111" s="147"/>
      <c r="I111" s="31"/>
    </row>
    <row r="112" spans="3:9" s="133" customFormat="1" ht="35.450000000000003" customHeight="1" x14ac:dyDescent="0.65">
      <c r="E112" s="163"/>
      <c r="F112" s="141"/>
      <c r="G112" s="142"/>
      <c r="H112" s="162"/>
      <c r="I112" s="31"/>
    </row>
    <row r="113" spans="1:9" s="133" customFormat="1" x14ac:dyDescent="0.25">
      <c r="H113" s="147"/>
      <c r="I113" s="31"/>
    </row>
    <row r="114" spans="1:9" s="133" customFormat="1" x14ac:dyDescent="0.25">
      <c r="H114" s="148"/>
      <c r="I114" s="32"/>
    </row>
    <row r="115" spans="1:9" s="133" customFormat="1" ht="36" x14ac:dyDescent="0.65">
      <c r="C115" s="163" t="s">
        <v>2120</v>
      </c>
      <c r="E115" s="163"/>
      <c r="G115" s="163"/>
      <c r="H115" s="14"/>
      <c r="I115" s="14"/>
    </row>
    <row r="116" spans="1:9" s="133" customFormat="1" ht="24" customHeight="1" x14ac:dyDescent="0.65">
      <c r="G116" s="163"/>
    </row>
    <row r="117" spans="1:9" s="133" customFormat="1" ht="21" x14ac:dyDescent="0.35">
      <c r="A117" s="10"/>
      <c r="B117" s="10"/>
      <c r="C117" s="421">
        <f>Paramètres!$H$3</f>
        <v>0</v>
      </c>
      <c r="D117" s="421"/>
      <c r="E117" s="421"/>
      <c r="F117" s="421"/>
      <c r="G117" s="421"/>
      <c r="H117" s="421"/>
    </row>
    <row r="118" spans="1:9" s="133" customFormat="1" x14ac:dyDescent="0.25"/>
    <row r="119" spans="1:9" s="133" customFormat="1" ht="23.45" customHeight="1" x14ac:dyDescent="0.35">
      <c r="A119" s="133">
        <v>4</v>
      </c>
      <c r="C119" s="143" t="str">
        <f>CONCATENATE("  ",Paramètres!$E$14)</f>
        <v xml:space="preserve">  </v>
      </c>
      <c r="D119" s="144"/>
      <c r="E119" s="144"/>
      <c r="F119" s="144"/>
      <c r="G119" s="144" t="str">
        <f>Paramètres!$E$16</f>
        <v/>
      </c>
      <c r="H119" s="149"/>
      <c r="I119" s="150"/>
    </row>
    <row r="120" spans="1:9" s="133" customFormat="1" ht="27.6" customHeight="1" x14ac:dyDescent="0.3">
      <c r="A120" s="133" t="str">
        <f>IFERROR(VLOOKUP(A119,Sélection!$B$2:$F$400,2,0),"")</f>
        <v/>
      </c>
      <c r="C120" s="145" t="s">
        <v>2036</v>
      </c>
      <c r="D120" s="146"/>
      <c r="E120" s="146"/>
      <c r="F120" s="14"/>
      <c r="G120" s="146" t="s">
        <v>2029</v>
      </c>
      <c r="H120" s="14"/>
      <c r="I120" s="31"/>
    </row>
    <row r="121" spans="1:9" s="133" customFormat="1" x14ac:dyDescent="0.25">
      <c r="C121" s="147"/>
      <c r="D121" s="14"/>
      <c r="E121" s="14"/>
      <c r="F121" s="14"/>
      <c r="G121" s="14"/>
      <c r="H121" s="14"/>
      <c r="I121" s="31"/>
    </row>
    <row r="122" spans="1:9" s="133" customFormat="1" ht="34.9" customHeight="1" x14ac:dyDescent="0.25">
      <c r="C122" s="147"/>
      <c r="D122" s="14"/>
      <c r="E122" s="14"/>
      <c r="F122" s="14"/>
      <c r="G122" s="14"/>
      <c r="H122" s="14"/>
      <c r="I122" s="31"/>
    </row>
    <row r="123" spans="1:9" s="133" customFormat="1" ht="34.9" customHeight="1" x14ac:dyDescent="0.25">
      <c r="C123" s="148"/>
      <c r="D123" s="16"/>
      <c r="E123" s="16"/>
      <c r="F123" s="16"/>
      <c r="G123" s="16"/>
      <c r="H123" s="16"/>
      <c r="I123" s="32"/>
    </row>
    <row r="124" spans="1:9" s="133" customFormat="1" x14ac:dyDescent="0.25"/>
    <row r="125" spans="1:9" s="133" customFormat="1" x14ac:dyDescent="0.25"/>
    <row r="126" spans="1:9" s="133" customFormat="1" ht="18.75" x14ac:dyDescent="0.3">
      <c r="C126" s="418" t="s">
        <v>2033</v>
      </c>
      <c r="D126" s="418"/>
      <c r="E126" s="418"/>
      <c r="F126" s="418"/>
      <c r="G126" s="418"/>
      <c r="H126" s="418"/>
      <c r="I126" s="418"/>
    </row>
    <row r="127" spans="1:9" s="133" customFormat="1" ht="21" x14ac:dyDescent="0.35">
      <c r="C127" s="418" t="s">
        <v>2032</v>
      </c>
      <c r="D127" s="422"/>
      <c r="E127" s="422"/>
      <c r="F127" s="422"/>
      <c r="G127" s="422"/>
      <c r="H127" s="422"/>
      <c r="I127" s="422"/>
    </row>
    <row r="128" spans="1:9" s="133" customFormat="1" ht="11.45" customHeight="1" x14ac:dyDescent="0.25"/>
    <row r="129" spans="3:9" s="133" customFormat="1" ht="21" x14ac:dyDescent="0.35">
      <c r="C129" s="10" t="str">
        <f>IF(ASNS!$A120&lt;&gt;"",IF(VLOOKUP($A120,'Saisie des compétences'!$H:$AH,27,0)="a",VLOOKUP($A120,'Import élèves'!$C:$G,4,0),""),"")</f>
        <v/>
      </c>
      <c r="D129" s="10"/>
      <c r="E129" s="10" t="str">
        <f>IF(ASNS!$A120&lt;&gt;"",IF(VLOOKUP($A120,'Saisie des compétences'!$H:$AH,27,0)="a",VLOOKUP($A120,'Import élèves'!$C:$G,3,0),""),"")</f>
        <v/>
      </c>
      <c r="H129" s="10"/>
    </row>
    <row r="130" spans="3:9" s="133" customFormat="1" ht="34.9" customHeight="1" x14ac:dyDescent="0.35">
      <c r="C130" s="10" t="s">
        <v>2007</v>
      </c>
      <c r="D130" s="10"/>
      <c r="E130" s="417" t="str">
        <f>IF(ASNS!$A120&lt;&gt;"",IF(VLOOKUP($A120,'Saisie des compétences'!$H:$AH,27,0)="a",VLOOKUP($A120,'Import élèves'!$C:$G,5,0),""),"")</f>
        <v/>
      </c>
      <c r="F130" s="417"/>
    </row>
    <row r="131" spans="3:9" s="133" customFormat="1" ht="28.15" customHeight="1" x14ac:dyDescent="0.3">
      <c r="C131" s="418" t="s">
        <v>2095</v>
      </c>
      <c r="D131" s="418"/>
      <c r="E131" s="418"/>
      <c r="F131" s="418"/>
      <c r="G131" s="418"/>
      <c r="H131" s="418"/>
      <c r="I131" s="418"/>
    </row>
    <row r="132" spans="3:9" s="133" customFormat="1" ht="18.75" x14ac:dyDescent="0.3">
      <c r="C132" s="418" t="s">
        <v>2008</v>
      </c>
      <c r="D132" s="418"/>
      <c r="E132" s="418"/>
      <c r="F132" s="418"/>
      <c r="G132" s="418"/>
      <c r="H132" s="418"/>
      <c r="I132" s="418"/>
    </row>
    <row r="133" spans="3:9" s="133" customFormat="1" ht="21" x14ac:dyDescent="0.35">
      <c r="C133" s="10"/>
      <c r="D133" s="10"/>
      <c r="E133" s="10"/>
      <c r="F133" s="10"/>
      <c r="G133" s="10"/>
      <c r="H133" s="10"/>
    </row>
    <row r="134" spans="3:9" s="133" customFormat="1" ht="25.9" customHeight="1" x14ac:dyDescent="0.35">
      <c r="C134" s="165" t="s">
        <v>2038</v>
      </c>
      <c r="D134" s="149"/>
      <c r="E134" s="149"/>
      <c r="F134" s="149"/>
      <c r="G134" s="160"/>
      <c r="H134" s="144"/>
      <c r="I134" s="150"/>
    </row>
    <row r="135" spans="3:9" s="133" customFormat="1" ht="21" x14ac:dyDescent="0.35">
      <c r="C135" s="151" t="str">
        <f>CONCATENATE("  ",Sélection!$N$22,"  ",Sélection!$N$24,", ", Sélection!$N$26)</f>
        <v xml:space="preserve">    , PE</v>
      </c>
      <c r="D135" s="152"/>
      <c r="E135" s="152"/>
      <c r="G135" s="152" t="str">
        <f>CONCATENATE(Sélection!$Q$22,"  ",Sélection!$Q$24,", ", Sélection!$Q$26)</f>
        <v xml:space="preserve">  , MNS</v>
      </c>
      <c r="H135" s="14"/>
      <c r="I135" s="31"/>
    </row>
    <row r="136" spans="3:9" s="133" customFormat="1" x14ac:dyDescent="0.25">
      <c r="C136" s="147"/>
      <c r="D136" s="14"/>
      <c r="E136" s="14"/>
      <c r="G136" s="14"/>
      <c r="H136" s="14"/>
      <c r="I136" s="31"/>
    </row>
    <row r="137" spans="3:9" s="155" customFormat="1" ht="20.45" customHeight="1" x14ac:dyDescent="0.25">
      <c r="C137" s="156" t="s">
        <v>2034</v>
      </c>
      <c r="D137" s="157"/>
      <c r="E137" s="157"/>
      <c r="G137" s="157" t="s">
        <v>2030</v>
      </c>
      <c r="H137" s="153"/>
      <c r="I137" s="154"/>
    </row>
    <row r="138" spans="3:9" s="133" customFormat="1" x14ac:dyDescent="0.25">
      <c r="C138" s="158" t="s">
        <v>2035</v>
      </c>
      <c r="D138" s="159"/>
      <c r="E138" s="159"/>
      <c r="G138" s="159" t="s">
        <v>2031</v>
      </c>
      <c r="H138" s="14"/>
      <c r="I138" s="31"/>
    </row>
    <row r="139" spans="3:9" s="133" customFormat="1" x14ac:dyDescent="0.25">
      <c r="C139" s="147"/>
      <c r="D139" s="14"/>
      <c r="E139" s="14"/>
      <c r="F139" s="14"/>
      <c r="G139" s="14"/>
      <c r="H139" s="14"/>
      <c r="I139" s="31"/>
    </row>
    <row r="140" spans="3:9" s="133" customFormat="1" x14ac:dyDescent="0.25">
      <c r="C140" s="147"/>
      <c r="D140" s="14"/>
      <c r="E140" s="14"/>
      <c r="F140" s="14"/>
      <c r="G140" s="14"/>
      <c r="H140" s="14"/>
      <c r="I140" s="31"/>
    </row>
    <row r="141" spans="3:9" s="133" customFormat="1" x14ac:dyDescent="0.25">
      <c r="C141" s="147"/>
      <c r="D141" s="14"/>
      <c r="E141" s="14"/>
      <c r="F141" s="14"/>
      <c r="G141" s="14"/>
      <c r="H141" s="14"/>
      <c r="I141" s="31"/>
    </row>
    <row r="142" spans="3:9" s="133" customFormat="1" x14ac:dyDescent="0.25">
      <c r="C142" s="147"/>
      <c r="D142" s="14"/>
      <c r="E142" s="14"/>
      <c r="F142" s="14"/>
      <c r="G142" s="14"/>
      <c r="H142" s="14"/>
      <c r="I142" s="31"/>
    </row>
    <row r="143" spans="3:9" s="133" customFormat="1" x14ac:dyDescent="0.25">
      <c r="C143" s="148"/>
      <c r="D143" s="16"/>
      <c r="E143" s="16"/>
      <c r="F143" s="16"/>
      <c r="G143" s="16"/>
      <c r="H143" s="16"/>
      <c r="I143" s="32"/>
    </row>
    <row r="144" spans="3:9" s="133" customFormat="1" ht="21.95" customHeight="1" x14ac:dyDescent="0.25"/>
    <row r="145" spans="1:9" s="133" customFormat="1" ht="21.95" customHeight="1" x14ac:dyDescent="0.25">
      <c r="H145" s="161"/>
      <c r="I145" s="150"/>
    </row>
    <row r="146" spans="1:9" s="133" customFormat="1" ht="35.450000000000003" customHeight="1" x14ac:dyDescent="0.65">
      <c r="E146" s="163"/>
      <c r="F146" s="141"/>
      <c r="G146" s="142"/>
      <c r="H146" s="419" t="s">
        <v>2037</v>
      </c>
      <c r="I146" s="420"/>
    </row>
    <row r="147" spans="1:9" s="133" customFormat="1" x14ac:dyDescent="0.25">
      <c r="E147" s="164"/>
      <c r="H147" s="147"/>
      <c r="I147" s="31"/>
    </row>
    <row r="148" spans="1:9" s="133" customFormat="1" ht="35.450000000000003" customHeight="1" x14ac:dyDescent="0.65">
      <c r="E148" s="163"/>
      <c r="F148" s="141"/>
      <c r="G148" s="142"/>
      <c r="H148" s="162"/>
      <c r="I148" s="31"/>
    </row>
    <row r="149" spans="1:9" s="133" customFormat="1" x14ac:dyDescent="0.25">
      <c r="H149" s="147"/>
      <c r="I149" s="31"/>
    </row>
    <row r="150" spans="1:9" s="133" customFormat="1" x14ac:dyDescent="0.25">
      <c r="H150" s="148"/>
      <c r="I150" s="32"/>
    </row>
    <row r="151" spans="1:9" s="133" customFormat="1" ht="36" x14ac:dyDescent="0.65">
      <c r="C151" s="163" t="s">
        <v>2120</v>
      </c>
      <c r="E151" s="163"/>
      <c r="G151" s="163"/>
      <c r="H151" s="14"/>
      <c r="I151" s="14"/>
    </row>
    <row r="152" spans="1:9" s="133" customFormat="1" ht="24" customHeight="1" x14ac:dyDescent="0.65">
      <c r="G152" s="163"/>
    </row>
    <row r="153" spans="1:9" s="133" customFormat="1" ht="21" x14ac:dyDescent="0.35">
      <c r="A153" s="10"/>
      <c r="B153" s="10"/>
      <c r="C153" s="421">
        <f>Paramètres!$H$3</f>
        <v>0</v>
      </c>
      <c r="D153" s="421"/>
      <c r="E153" s="421"/>
      <c r="F153" s="421"/>
      <c r="G153" s="421"/>
      <c r="H153" s="421"/>
    </row>
    <row r="154" spans="1:9" s="133" customFormat="1" x14ac:dyDescent="0.25"/>
    <row r="155" spans="1:9" s="133" customFormat="1" ht="23.45" customHeight="1" x14ac:dyDescent="0.35">
      <c r="A155" s="133">
        <v>5</v>
      </c>
      <c r="C155" s="143" t="str">
        <f>CONCATENATE("  ",Paramètres!$E$14)</f>
        <v xml:space="preserve">  </v>
      </c>
      <c r="D155" s="144"/>
      <c r="E155" s="144"/>
      <c r="F155" s="144"/>
      <c r="G155" s="144" t="str">
        <f>Paramètres!$E$16</f>
        <v/>
      </c>
      <c r="H155" s="149"/>
      <c r="I155" s="150"/>
    </row>
    <row r="156" spans="1:9" s="133" customFormat="1" ht="27.6" customHeight="1" x14ac:dyDescent="0.3">
      <c r="A156" s="133" t="str">
        <f>IFERROR(VLOOKUP(A155,Sélection!$B$2:$F$400,2,0),"")</f>
        <v/>
      </c>
      <c r="C156" s="145" t="s">
        <v>2036</v>
      </c>
      <c r="D156" s="146"/>
      <c r="E156" s="146"/>
      <c r="F156" s="14"/>
      <c r="G156" s="146" t="s">
        <v>2029</v>
      </c>
      <c r="H156" s="14"/>
      <c r="I156" s="31"/>
    </row>
    <row r="157" spans="1:9" s="133" customFormat="1" x14ac:dyDescent="0.25">
      <c r="C157" s="147"/>
      <c r="D157" s="14"/>
      <c r="E157" s="14"/>
      <c r="F157" s="14"/>
      <c r="G157" s="14"/>
      <c r="H157" s="14"/>
      <c r="I157" s="31"/>
    </row>
    <row r="158" spans="1:9" s="133" customFormat="1" ht="34.9" customHeight="1" x14ac:dyDescent="0.25">
      <c r="C158" s="147"/>
      <c r="D158" s="14"/>
      <c r="E158" s="14"/>
      <c r="F158" s="14"/>
      <c r="G158" s="14"/>
      <c r="H158" s="14"/>
      <c r="I158" s="31"/>
    </row>
    <row r="159" spans="1:9" s="133" customFormat="1" ht="34.9" customHeight="1" x14ac:dyDescent="0.25">
      <c r="C159" s="148"/>
      <c r="D159" s="16"/>
      <c r="E159" s="16"/>
      <c r="F159" s="16"/>
      <c r="G159" s="16"/>
      <c r="H159" s="16"/>
      <c r="I159" s="32"/>
    </row>
    <row r="160" spans="1:9" s="133" customFormat="1" x14ac:dyDescent="0.25"/>
    <row r="161" spans="3:9" s="133" customFormat="1" x14ac:dyDescent="0.25"/>
    <row r="162" spans="3:9" s="133" customFormat="1" ht="18.75" x14ac:dyDescent="0.3">
      <c r="C162" s="418" t="s">
        <v>2033</v>
      </c>
      <c r="D162" s="418"/>
      <c r="E162" s="418"/>
      <c r="F162" s="418"/>
      <c r="G162" s="418"/>
      <c r="H162" s="418"/>
      <c r="I162" s="418"/>
    </row>
    <row r="163" spans="3:9" s="133" customFormat="1" ht="21" x14ac:dyDescent="0.35">
      <c r="C163" s="418" t="s">
        <v>2032</v>
      </c>
      <c r="D163" s="422"/>
      <c r="E163" s="422"/>
      <c r="F163" s="422"/>
      <c r="G163" s="422"/>
      <c r="H163" s="422"/>
      <c r="I163" s="422"/>
    </row>
    <row r="164" spans="3:9" s="133" customFormat="1" ht="11.45" customHeight="1" x14ac:dyDescent="0.25"/>
    <row r="165" spans="3:9" s="133" customFormat="1" ht="21" x14ac:dyDescent="0.35">
      <c r="C165" s="10" t="str">
        <f>IF(ASNS!$A156&lt;&gt;"",IF(VLOOKUP($A156,'Saisie des compétences'!$H:$AH,27,0)="a",VLOOKUP($A156,'Import élèves'!$C:$G,4,0),""),"")</f>
        <v/>
      </c>
      <c r="D165" s="10"/>
      <c r="E165" s="10" t="str">
        <f>IF(ASNS!$A156&lt;&gt;"",IF(VLOOKUP($A156,'Saisie des compétences'!$H:$AH,27,0)="a",VLOOKUP($A156,'Import élèves'!$C:$G,3,0),""),"")</f>
        <v/>
      </c>
      <c r="H165" s="10"/>
    </row>
    <row r="166" spans="3:9" s="133" customFormat="1" ht="34.9" customHeight="1" x14ac:dyDescent="0.35">
      <c r="C166" s="10" t="s">
        <v>2007</v>
      </c>
      <c r="D166" s="10"/>
      <c r="E166" s="417" t="str">
        <f>IF(ASNS!$A156&lt;&gt;"",IF(VLOOKUP($A156,'Saisie des compétences'!$H:$AH,27,0)="a",VLOOKUP($A156,'Import élèves'!$C:$G,5,0),""),"")</f>
        <v/>
      </c>
      <c r="F166" s="417"/>
    </row>
    <row r="167" spans="3:9" s="133" customFormat="1" ht="28.15" customHeight="1" x14ac:dyDescent="0.3">
      <c r="C167" s="418" t="s">
        <v>2095</v>
      </c>
      <c r="D167" s="418"/>
      <c r="E167" s="418"/>
      <c r="F167" s="418"/>
      <c r="G167" s="418"/>
      <c r="H167" s="418"/>
      <c r="I167" s="418"/>
    </row>
    <row r="168" spans="3:9" s="133" customFormat="1" ht="18.75" x14ac:dyDescent="0.3">
      <c r="C168" s="418" t="s">
        <v>2008</v>
      </c>
      <c r="D168" s="418"/>
      <c r="E168" s="418"/>
      <c r="F168" s="418"/>
      <c r="G168" s="418"/>
      <c r="H168" s="418"/>
      <c r="I168" s="418"/>
    </row>
    <row r="169" spans="3:9" s="133" customFormat="1" ht="21" x14ac:dyDescent="0.35">
      <c r="C169" s="10"/>
      <c r="D169" s="10"/>
      <c r="E169" s="10"/>
      <c r="F169" s="10"/>
      <c r="G169" s="10"/>
      <c r="H169" s="10"/>
    </row>
    <row r="170" spans="3:9" s="133" customFormat="1" ht="25.9" customHeight="1" x14ac:dyDescent="0.35">
      <c r="C170" s="165" t="s">
        <v>2038</v>
      </c>
      <c r="D170" s="149"/>
      <c r="E170" s="149"/>
      <c r="F170" s="149"/>
      <c r="G170" s="160"/>
      <c r="H170" s="144"/>
      <c r="I170" s="150"/>
    </row>
    <row r="171" spans="3:9" s="133" customFormat="1" ht="21" x14ac:dyDescent="0.35">
      <c r="C171" s="151" t="str">
        <f>CONCATENATE("  ",Sélection!$N$22,"  ",Sélection!$N$24,", ", Sélection!$N$26)</f>
        <v xml:space="preserve">    , PE</v>
      </c>
      <c r="D171" s="152"/>
      <c r="E171" s="152"/>
      <c r="G171" s="152" t="str">
        <f>CONCATENATE(Sélection!$Q$22,"  ",Sélection!$Q$24,", ", Sélection!$Q$26)</f>
        <v xml:space="preserve">  , MNS</v>
      </c>
      <c r="H171" s="14"/>
      <c r="I171" s="31"/>
    </row>
    <row r="172" spans="3:9" s="133" customFormat="1" x14ac:dyDescent="0.25">
      <c r="C172" s="147"/>
      <c r="D172" s="14"/>
      <c r="E172" s="14"/>
      <c r="G172" s="14"/>
      <c r="H172" s="14"/>
      <c r="I172" s="31"/>
    </row>
    <row r="173" spans="3:9" s="155" customFormat="1" ht="20.45" customHeight="1" x14ac:dyDescent="0.25">
      <c r="C173" s="156" t="s">
        <v>2034</v>
      </c>
      <c r="D173" s="157"/>
      <c r="E173" s="157"/>
      <c r="G173" s="157" t="s">
        <v>2030</v>
      </c>
      <c r="H173" s="153"/>
      <c r="I173" s="154"/>
    </row>
    <row r="174" spans="3:9" s="133" customFormat="1" x14ac:dyDescent="0.25">
      <c r="C174" s="158" t="s">
        <v>2035</v>
      </c>
      <c r="D174" s="159"/>
      <c r="E174" s="159"/>
      <c r="G174" s="159" t="s">
        <v>2031</v>
      </c>
      <c r="H174" s="14"/>
      <c r="I174" s="31"/>
    </row>
    <row r="175" spans="3:9" s="133" customFormat="1" x14ac:dyDescent="0.25">
      <c r="C175" s="147"/>
      <c r="D175" s="14"/>
      <c r="E175" s="14"/>
      <c r="F175" s="14"/>
      <c r="G175" s="14"/>
      <c r="H175" s="14"/>
      <c r="I175" s="31"/>
    </row>
    <row r="176" spans="3:9" s="133" customFormat="1" x14ac:dyDescent="0.25">
      <c r="C176" s="147"/>
      <c r="D176" s="14"/>
      <c r="E176" s="14"/>
      <c r="F176" s="14"/>
      <c r="G176" s="14"/>
      <c r="H176" s="14"/>
      <c r="I176" s="31"/>
    </row>
    <row r="177" spans="1:9" s="133" customFormat="1" x14ac:dyDescent="0.25">
      <c r="C177" s="147"/>
      <c r="D177" s="14"/>
      <c r="E177" s="14"/>
      <c r="F177" s="14"/>
      <c r="G177" s="14"/>
      <c r="H177" s="14"/>
      <c r="I177" s="31"/>
    </row>
    <row r="178" spans="1:9" s="133" customFormat="1" x14ac:dyDescent="0.25">
      <c r="C178" s="147"/>
      <c r="D178" s="14"/>
      <c r="E178" s="14"/>
      <c r="F178" s="14"/>
      <c r="G178" s="14"/>
      <c r="H178" s="14"/>
      <c r="I178" s="31"/>
    </row>
    <row r="179" spans="1:9" s="133" customFormat="1" x14ac:dyDescent="0.25">
      <c r="C179" s="148"/>
      <c r="D179" s="16"/>
      <c r="E179" s="16"/>
      <c r="F179" s="16"/>
      <c r="G179" s="16"/>
      <c r="H179" s="16"/>
      <c r="I179" s="32"/>
    </row>
    <row r="180" spans="1:9" s="133" customFormat="1" ht="21.95" customHeight="1" x14ac:dyDescent="0.25"/>
    <row r="181" spans="1:9" s="133" customFormat="1" ht="21.95" customHeight="1" x14ac:dyDescent="0.25">
      <c r="H181" s="161"/>
      <c r="I181" s="150"/>
    </row>
    <row r="182" spans="1:9" s="133" customFormat="1" ht="35.450000000000003" customHeight="1" x14ac:dyDescent="0.65">
      <c r="E182" s="163"/>
      <c r="F182" s="141"/>
      <c r="G182" s="142"/>
      <c r="H182" s="419" t="s">
        <v>2037</v>
      </c>
      <c r="I182" s="420"/>
    </row>
    <row r="183" spans="1:9" s="133" customFormat="1" x14ac:dyDescent="0.25">
      <c r="E183" s="164"/>
      <c r="H183" s="147"/>
      <c r="I183" s="31"/>
    </row>
    <row r="184" spans="1:9" s="133" customFormat="1" ht="35.450000000000003" customHeight="1" x14ac:dyDescent="0.65">
      <c r="E184" s="163"/>
      <c r="F184" s="141"/>
      <c r="G184" s="142"/>
      <c r="H184" s="162"/>
      <c r="I184" s="31"/>
    </row>
    <row r="185" spans="1:9" s="133" customFormat="1" x14ac:dyDescent="0.25">
      <c r="H185" s="147"/>
      <c r="I185" s="31"/>
    </row>
    <row r="186" spans="1:9" s="133" customFormat="1" x14ac:dyDescent="0.25">
      <c r="H186" s="148"/>
      <c r="I186" s="32"/>
    </row>
    <row r="187" spans="1:9" s="133" customFormat="1" ht="36" x14ac:dyDescent="0.65">
      <c r="C187" s="163" t="s">
        <v>2120</v>
      </c>
      <c r="E187" s="163"/>
      <c r="G187" s="163"/>
      <c r="H187" s="14"/>
      <c r="I187" s="14"/>
    </row>
    <row r="188" spans="1:9" s="133" customFormat="1" ht="24" customHeight="1" x14ac:dyDescent="0.65">
      <c r="G188" s="163"/>
    </row>
    <row r="189" spans="1:9" s="133" customFormat="1" ht="21" x14ac:dyDescent="0.35">
      <c r="A189" s="10"/>
      <c r="B189" s="10"/>
      <c r="C189" s="421">
        <f>Paramètres!$H$3</f>
        <v>0</v>
      </c>
      <c r="D189" s="421"/>
      <c r="E189" s="421"/>
      <c r="F189" s="421"/>
      <c r="G189" s="421"/>
      <c r="H189" s="421"/>
    </row>
    <row r="190" spans="1:9" s="133" customFormat="1" x14ac:dyDescent="0.25"/>
    <row r="191" spans="1:9" s="133" customFormat="1" ht="23.45" customHeight="1" x14ac:dyDescent="0.35">
      <c r="A191" s="133">
        <v>6</v>
      </c>
      <c r="C191" s="143" t="str">
        <f>CONCATENATE("  ",Paramètres!$E$14)</f>
        <v xml:space="preserve">  </v>
      </c>
      <c r="D191" s="144"/>
      <c r="E191" s="144"/>
      <c r="F191" s="144"/>
      <c r="G191" s="144" t="str">
        <f>Paramètres!$E$16</f>
        <v/>
      </c>
      <c r="H191" s="149"/>
      <c r="I191" s="150"/>
    </row>
    <row r="192" spans="1:9" s="133" customFormat="1" ht="27.6" customHeight="1" x14ac:dyDescent="0.3">
      <c r="A192" s="133" t="str">
        <f>IFERROR(VLOOKUP(A191,Sélection!$B$2:$F$400,2,0),"")</f>
        <v/>
      </c>
      <c r="C192" s="145" t="s">
        <v>2036</v>
      </c>
      <c r="D192" s="146"/>
      <c r="E192" s="146"/>
      <c r="F192" s="14"/>
      <c r="G192" s="146" t="s">
        <v>2029</v>
      </c>
      <c r="H192" s="14"/>
      <c r="I192" s="31"/>
    </row>
    <row r="193" spans="3:9" s="133" customFormat="1" x14ac:dyDescent="0.25">
      <c r="C193" s="147"/>
      <c r="D193" s="14"/>
      <c r="E193" s="14"/>
      <c r="F193" s="14"/>
      <c r="G193" s="14"/>
      <c r="H193" s="14"/>
      <c r="I193" s="31"/>
    </row>
    <row r="194" spans="3:9" s="133" customFormat="1" ht="34.9" customHeight="1" x14ac:dyDescent="0.25">
      <c r="C194" s="147"/>
      <c r="D194" s="14"/>
      <c r="E194" s="14"/>
      <c r="F194" s="14"/>
      <c r="G194" s="14"/>
      <c r="H194" s="14"/>
      <c r="I194" s="31"/>
    </row>
    <row r="195" spans="3:9" s="133" customFormat="1" ht="34.9" customHeight="1" x14ac:dyDescent="0.25">
      <c r="C195" s="148"/>
      <c r="D195" s="16"/>
      <c r="E195" s="16"/>
      <c r="F195" s="16"/>
      <c r="G195" s="16"/>
      <c r="H195" s="16"/>
      <c r="I195" s="32"/>
    </row>
    <row r="196" spans="3:9" s="133" customFormat="1" x14ac:dyDescent="0.25"/>
    <row r="197" spans="3:9" s="133" customFormat="1" x14ac:dyDescent="0.25"/>
    <row r="198" spans="3:9" s="133" customFormat="1" ht="18.75" x14ac:dyDescent="0.3">
      <c r="C198" s="418" t="s">
        <v>2033</v>
      </c>
      <c r="D198" s="418"/>
      <c r="E198" s="418"/>
      <c r="F198" s="418"/>
      <c r="G198" s="418"/>
      <c r="H198" s="418"/>
      <c r="I198" s="418"/>
    </row>
    <row r="199" spans="3:9" s="133" customFormat="1" ht="21" x14ac:dyDescent="0.35">
      <c r="C199" s="418" t="s">
        <v>2032</v>
      </c>
      <c r="D199" s="422"/>
      <c r="E199" s="422"/>
      <c r="F199" s="422"/>
      <c r="G199" s="422"/>
      <c r="H199" s="422"/>
      <c r="I199" s="422"/>
    </row>
    <row r="200" spans="3:9" s="133" customFormat="1" ht="11.45" customHeight="1" x14ac:dyDescent="0.25"/>
    <row r="201" spans="3:9" s="133" customFormat="1" ht="21" x14ac:dyDescent="0.35">
      <c r="C201" s="10" t="str">
        <f>IF(ASNS!$A192&lt;&gt;"",IF(VLOOKUP($A192,'Saisie des compétences'!$H:$AH,27,0)="a",VLOOKUP($A192,'Import élèves'!$C:$G,4,0),""),"")</f>
        <v/>
      </c>
      <c r="D201" s="10"/>
      <c r="E201" s="10" t="str">
        <f>IF(ASNS!$A192&lt;&gt;"",IF(VLOOKUP($A192,'Saisie des compétences'!$H:$AH,27,0)="a",VLOOKUP($A192,'Import élèves'!$C:$G,3,0),""),"")</f>
        <v/>
      </c>
      <c r="H201" s="10"/>
    </row>
    <row r="202" spans="3:9" s="133" customFormat="1" ht="34.9" customHeight="1" x14ac:dyDescent="0.35">
      <c r="C202" s="10" t="s">
        <v>2007</v>
      </c>
      <c r="D202" s="10"/>
      <c r="E202" s="417" t="str">
        <f>IF(ASNS!$A192&lt;&gt;"",IF(VLOOKUP($A192,'Saisie des compétences'!$H:$AH,27,0)="a",VLOOKUP($A192,'Import élèves'!$C:$G,5,0),""),"")</f>
        <v/>
      </c>
      <c r="F202" s="417"/>
    </row>
    <row r="203" spans="3:9" s="133" customFormat="1" ht="28.15" customHeight="1" x14ac:dyDescent="0.3">
      <c r="C203" s="418" t="s">
        <v>2095</v>
      </c>
      <c r="D203" s="418"/>
      <c r="E203" s="418"/>
      <c r="F203" s="418"/>
      <c r="G203" s="418"/>
      <c r="H203" s="418"/>
      <c r="I203" s="418"/>
    </row>
    <row r="204" spans="3:9" s="133" customFormat="1" ht="18.75" x14ac:dyDescent="0.3">
      <c r="C204" s="418" t="s">
        <v>2008</v>
      </c>
      <c r="D204" s="418"/>
      <c r="E204" s="418"/>
      <c r="F204" s="418"/>
      <c r="G204" s="418"/>
      <c r="H204" s="418"/>
      <c r="I204" s="418"/>
    </row>
    <row r="205" spans="3:9" s="133" customFormat="1" ht="21" x14ac:dyDescent="0.35">
      <c r="C205" s="10"/>
      <c r="D205" s="10"/>
      <c r="E205" s="10"/>
      <c r="F205" s="10"/>
      <c r="G205" s="10"/>
      <c r="H205" s="10"/>
    </row>
    <row r="206" spans="3:9" s="133" customFormat="1" ht="25.9" customHeight="1" x14ac:dyDescent="0.35">
      <c r="C206" s="165" t="s">
        <v>2038</v>
      </c>
      <c r="D206" s="149"/>
      <c r="E206" s="149"/>
      <c r="F206" s="149"/>
      <c r="G206" s="160"/>
      <c r="H206" s="144"/>
      <c r="I206" s="150"/>
    </row>
    <row r="207" spans="3:9" s="133" customFormat="1" ht="21" x14ac:dyDescent="0.35">
      <c r="C207" s="151" t="str">
        <f>CONCATENATE("  ",Sélection!$N$22,"  ",Sélection!$N$24,", ", Sélection!$N$26)</f>
        <v xml:space="preserve">    , PE</v>
      </c>
      <c r="D207" s="152"/>
      <c r="E207" s="152"/>
      <c r="G207" s="152" t="str">
        <f>CONCATENATE(Sélection!$Q$22,"  ",Sélection!$Q$24,", ", Sélection!$Q$26)</f>
        <v xml:space="preserve">  , MNS</v>
      </c>
      <c r="H207" s="14"/>
      <c r="I207" s="31"/>
    </row>
    <row r="208" spans="3:9" s="133" customFormat="1" x14ac:dyDescent="0.25">
      <c r="C208" s="147"/>
      <c r="D208" s="14"/>
      <c r="E208" s="14"/>
      <c r="G208" s="14"/>
      <c r="H208" s="14"/>
      <c r="I208" s="31"/>
    </row>
    <row r="209" spans="3:9" s="155" customFormat="1" ht="20.45" customHeight="1" x14ac:dyDescent="0.25">
      <c r="C209" s="156" t="s">
        <v>2034</v>
      </c>
      <c r="D209" s="157"/>
      <c r="E209" s="157"/>
      <c r="G209" s="157" t="s">
        <v>2030</v>
      </c>
      <c r="H209" s="153"/>
      <c r="I209" s="154"/>
    </row>
    <row r="210" spans="3:9" s="133" customFormat="1" x14ac:dyDescent="0.25">
      <c r="C210" s="158" t="s">
        <v>2035</v>
      </c>
      <c r="D210" s="159"/>
      <c r="E210" s="159"/>
      <c r="G210" s="159" t="s">
        <v>2031</v>
      </c>
      <c r="H210" s="14"/>
      <c r="I210" s="31"/>
    </row>
    <row r="211" spans="3:9" s="133" customFormat="1" x14ac:dyDescent="0.25">
      <c r="C211" s="147"/>
      <c r="D211" s="14"/>
      <c r="E211" s="14"/>
      <c r="F211" s="14"/>
      <c r="G211" s="14"/>
      <c r="H211" s="14"/>
      <c r="I211" s="31"/>
    </row>
    <row r="212" spans="3:9" s="133" customFormat="1" x14ac:dyDescent="0.25">
      <c r="C212" s="147"/>
      <c r="D212" s="14"/>
      <c r="E212" s="14"/>
      <c r="F212" s="14"/>
      <c r="G212" s="14"/>
      <c r="H212" s="14"/>
      <c r="I212" s="31"/>
    </row>
    <row r="213" spans="3:9" s="133" customFormat="1" x14ac:dyDescent="0.25">
      <c r="C213" s="147"/>
      <c r="D213" s="14"/>
      <c r="E213" s="14"/>
      <c r="F213" s="14"/>
      <c r="G213" s="14"/>
      <c r="H213" s="14"/>
      <c r="I213" s="31"/>
    </row>
    <row r="214" spans="3:9" s="133" customFormat="1" x14ac:dyDescent="0.25">
      <c r="C214" s="147"/>
      <c r="D214" s="14"/>
      <c r="E214" s="14"/>
      <c r="F214" s="14"/>
      <c r="G214" s="14"/>
      <c r="H214" s="14"/>
      <c r="I214" s="31"/>
    </row>
    <row r="215" spans="3:9" s="133" customFormat="1" x14ac:dyDescent="0.25">
      <c r="C215" s="148"/>
      <c r="D215" s="16"/>
      <c r="E215" s="16"/>
      <c r="F215" s="16"/>
      <c r="G215" s="16"/>
      <c r="H215" s="16"/>
      <c r="I215" s="32"/>
    </row>
    <row r="216" spans="3:9" s="133" customFormat="1" ht="21.95" customHeight="1" x14ac:dyDescent="0.25"/>
    <row r="217" spans="3:9" s="133" customFormat="1" ht="21.95" customHeight="1" x14ac:dyDescent="0.25">
      <c r="H217" s="161"/>
      <c r="I217" s="150"/>
    </row>
    <row r="218" spans="3:9" s="133" customFormat="1" ht="35.450000000000003" customHeight="1" x14ac:dyDescent="0.65">
      <c r="E218" s="163"/>
      <c r="F218" s="141"/>
      <c r="G218" s="142"/>
      <c r="H218" s="419" t="s">
        <v>2037</v>
      </c>
      <c r="I218" s="420"/>
    </row>
    <row r="219" spans="3:9" s="133" customFormat="1" x14ac:dyDescent="0.25">
      <c r="E219" s="164"/>
      <c r="H219" s="147"/>
      <c r="I219" s="31"/>
    </row>
    <row r="220" spans="3:9" s="133" customFormat="1" ht="35.450000000000003" customHeight="1" x14ac:dyDescent="0.65">
      <c r="E220" s="163"/>
      <c r="F220" s="141"/>
      <c r="G220" s="142"/>
      <c r="H220" s="162"/>
      <c r="I220" s="31"/>
    </row>
    <row r="221" spans="3:9" s="133" customFormat="1" x14ac:dyDescent="0.25">
      <c r="H221" s="147"/>
      <c r="I221" s="31"/>
    </row>
    <row r="222" spans="3:9" s="133" customFormat="1" x14ac:dyDescent="0.25">
      <c r="H222" s="148"/>
      <c r="I222" s="32"/>
    </row>
    <row r="223" spans="3:9" s="133" customFormat="1" ht="36" x14ac:dyDescent="0.65">
      <c r="C223" s="163" t="s">
        <v>2120</v>
      </c>
      <c r="E223" s="163"/>
      <c r="G223" s="163"/>
      <c r="H223" s="14"/>
      <c r="I223" s="14"/>
    </row>
    <row r="224" spans="3:9" s="133" customFormat="1" ht="24" customHeight="1" x14ac:dyDescent="0.65">
      <c r="G224" s="163"/>
    </row>
    <row r="225" spans="1:9" s="133" customFormat="1" ht="21" x14ac:dyDescent="0.35">
      <c r="A225" s="10"/>
      <c r="B225" s="10"/>
      <c r="C225" s="421">
        <f>Paramètres!$H$3</f>
        <v>0</v>
      </c>
      <c r="D225" s="421"/>
      <c r="E225" s="421"/>
      <c r="F225" s="421"/>
      <c r="G225" s="421"/>
      <c r="H225" s="421"/>
    </row>
    <row r="226" spans="1:9" s="133" customFormat="1" x14ac:dyDescent="0.25"/>
    <row r="227" spans="1:9" s="133" customFormat="1" ht="23.45" customHeight="1" x14ac:dyDescent="0.35">
      <c r="A227" s="133">
        <v>7</v>
      </c>
      <c r="C227" s="143" t="str">
        <f>CONCATENATE("  ",Paramètres!$E$14)</f>
        <v xml:space="preserve">  </v>
      </c>
      <c r="D227" s="144"/>
      <c r="E227" s="144"/>
      <c r="F227" s="144"/>
      <c r="G227" s="144" t="str">
        <f>Paramètres!$E$16</f>
        <v/>
      </c>
      <c r="H227" s="149"/>
      <c r="I227" s="150"/>
    </row>
    <row r="228" spans="1:9" s="133" customFormat="1" ht="27.6" customHeight="1" x14ac:dyDescent="0.3">
      <c r="A228" s="133" t="str">
        <f>IFERROR(VLOOKUP(A227,Sélection!$B$2:$F$400,2,0),"")</f>
        <v/>
      </c>
      <c r="C228" s="145" t="s">
        <v>2036</v>
      </c>
      <c r="D228" s="146"/>
      <c r="E228" s="146"/>
      <c r="F228" s="14"/>
      <c r="G228" s="146" t="s">
        <v>2029</v>
      </c>
      <c r="H228" s="14"/>
      <c r="I228" s="31"/>
    </row>
    <row r="229" spans="1:9" s="133" customFormat="1" x14ac:dyDescent="0.25">
      <c r="C229" s="147"/>
      <c r="D229" s="14"/>
      <c r="E229" s="14"/>
      <c r="F229" s="14"/>
      <c r="G229" s="14"/>
      <c r="H229" s="14"/>
      <c r="I229" s="31"/>
    </row>
    <row r="230" spans="1:9" s="133" customFormat="1" ht="34.9" customHeight="1" x14ac:dyDescent="0.25">
      <c r="C230" s="147"/>
      <c r="D230" s="14"/>
      <c r="E230" s="14"/>
      <c r="F230" s="14"/>
      <c r="G230" s="14"/>
      <c r="H230" s="14"/>
      <c r="I230" s="31"/>
    </row>
    <row r="231" spans="1:9" s="133" customFormat="1" ht="34.9" customHeight="1" x14ac:dyDescent="0.25">
      <c r="C231" s="148"/>
      <c r="D231" s="16"/>
      <c r="E231" s="16"/>
      <c r="F231" s="16"/>
      <c r="G231" s="16"/>
      <c r="H231" s="16"/>
      <c r="I231" s="32"/>
    </row>
    <row r="232" spans="1:9" s="133" customFormat="1" x14ac:dyDescent="0.25"/>
    <row r="233" spans="1:9" s="133" customFormat="1" x14ac:dyDescent="0.25"/>
    <row r="234" spans="1:9" s="133" customFormat="1" ht="18.75" x14ac:dyDescent="0.3">
      <c r="C234" s="418" t="s">
        <v>2033</v>
      </c>
      <c r="D234" s="418"/>
      <c r="E234" s="418"/>
      <c r="F234" s="418"/>
      <c r="G234" s="418"/>
      <c r="H234" s="418"/>
      <c r="I234" s="418"/>
    </row>
    <row r="235" spans="1:9" s="133" customFormat="1" ht="21" x14ac:dyDescent="0.35">
      <c r="C235" s="418" t="s">
        <v>2032</v>
      </c>
      <c r="D235" s="422"/>
      <c r="E235" s="422"/>
      <c r="F235" s="422"/>
      <c r="G235" s="422"/>
      <c r="H235" s="422"/>
      <c r="I235" s="422"/>
    </row>
    <row r="236" spans="1:9" s="133" customFormat="1" ht="11.45" customHeight="1" x14ac:dyDescent="0.25"/>
    <row r="237" spans="1:9" s="133" customFormat="1" ht="21" x14ac:dyDescent="0.35">
      <c r="C237" s="10" t="str">
        <f>IF(ASNS!$A228&lt;&gt;"",IF(VLOOKUP($A228,'Saisie des compétences'!$H:$AH,27,0)="a",VLOOKUP($A228,'Import élèves'!$C:$G,4,0),""),"")</f>
        <v/>
      </c>
      <c r="D237" s="10"/>
      <c r="E237" s="10" t="str">
        <f>IF(ASNS!$A228&lt;&gt;"",IF(VLOOKUP($A228,'Saisie des compétences'!$H:$AH,27,0)="a",VLOOKUP($A228,'Import élèves'!$C:$G,3,0),""),"")</f>
        <v/>
      </c>
      <c r="H237" s="10"/>
    </row>
    <row r="238" spans="1:9" s="133" customFormat="1" ht="34.9" customHeight="1" x14ac:dyDescent="0.35">
      <c r="C238" s="10" t="s">
        <v>2007</v>
      </c>
      <c r="D238" s="10"/>
      <c r="E238" s="417" t="str">
        <f>IF(ASNS!$A228&lt;&gt;"",IF(VLOOKUP($A228,'Saisie des compétences'!$H:$AH,27,0)="a",VLOOKUP($A228,'Import élèves'!$C:$G,5,0),""),"")</f>
        <v/>
      </c>
      <c r="F238" s="417"/>
    </row>
    <row r="239" spans="1:9" s="133" customFormat="1" ht="28.15" customHeight="1" x14ac:dyDescent="0.3">
      <c r="C239" s="418" t="s">
        <v>2095</v>
      </c>
      <c r="D239" s="418"/>
      <c r="E239" s="418"/>
      <c r="F239" s="418"/>
      <c r="G239" s="418"/>
      <c r="H239" s="418"/>
      <c r="I239" s="418"/>
    </row>
    <row r="240" spans="1:9" s="133" customFormat="1" ht="18.75" x14ac:dyDescent="0.3">
      <c r="C240" s="418" t="s">
        <v>2008</v>
      </c>
      <c r="D240" s="418"/>
      <c r="E240" s="418"/>
      <c r="F240" s="418"/>
      <c r="G240" s="418"/>
      <c r="H240" s="418"/>
      <c r="I240" s="418"/>
    </row>
    <row r="241" spans="3:9" s="133" customFormat="1" ht="21" x14ac:dyDescent="0.35">
      <c r="C241" s="10"/>
      <c r="D241" s="10"/>
      <c r="E241" s="10"/>
      <c r="F241" s="10"/>
      <c r="G241" s="10"/>
      <c r="H241" s="10"/>
    </row>
    <row r="242" spans="3:9" s="133" customFormat="1" ht="25.9" customHeight="1" x14ac:dyDescent="0.35">
      <c r="C242" s="165" t="s">
        <v>2038</v>
      </c>
      <c r="D242" s="149"/>
      <c r="E242" s="149"/>
      <c r="F242" s="149"/>
      <c r="G242" s="160"/>
      <c r="H242" s="144"/>
      <c r="I242" s="150"/>
    </row>
    <row r="243" spans="3:9" s="133" customFormat="1" ht="21" x14ac:dyDescent="0.35">
      <c r="C243" s="151" t="str">
        <f>CONCATENATE("  ",Sélection!$N$22,"  ",Sélection!$N$24,", ", Sélection!$N$26)</f>
        <v xml:space="preserve">    , PE</v>
      </c>
      <c r="D243" s="152"/>
      <c r="E243" s="152"/>
      <c r="G243" s="152" t="str">
        <f>CONCATENATE(Sélection!$Q$22,"  ",Sélection!$Q$24,", ", Sélection!$Q$26)</f>
        <v xml:space="preserve">  , MNS</v>
      </c>
      <c r="H243" s="14"/>
      <c r="I243" s="31"/>
    </row>
    <row r="244" spans="3:9" s="133" customFormat="1" x14ac:dyDescent="0.25">
      <c r="C244" s="147"/>
      <c r="D244" s="14"/>
      <c r="E244" s="14"/>
      <c r="G244" s="14"/>
      <c r="H244" s="14"/>
      <c r="I244" s="31"/>
    </row>
    <row r="245" spans="3:9" s="155" customFormat="1" ht="20.45" customHeight="1" x14ac:dyDescent="0.25">
      <c r="C245" s="156" t="s">
        <v>2034</v>
      </c>
      <c r="D245" s="157"/>
      <c r="E245" s="157"/>
      <c r="G245" s="157" t="s">
        <v>2030</v>
      </c>
      <c r="H245" s="153"/>
      <c r="I245" s="154"/>
    </row>
    <row r="246" spans="3:9" s="133" customFormat="1" x14ac:dyDescent="0.25">
      <c r="C246" s="158" t="s">
        <v>2035</v>
      </c>
      <c r="D246" s="159"/>
      <c r="E246" s="159"/>
      <c r="G246" s="159" t="s">
        <v>2031</v>
      </c>
      <c r="H246" s="14"/>
      <c r="I246" s="31"/>
    </row>
    <row r="247" spans="3:9" s="133" customFormat="1" x14ac:dyDescent="0.25">
      <c r="C247" s="147"/>
      <c r="D247" s="14"/>
      <c r="E247" s="14"/>
      <c r="F247" s="14"/>
      <c r="G247" s="14"/>
      <c r="H247" s="14"/>
      <c r="I247" s="31"/>
    </row>
    <row r="248" spans="3:9" s="133" customFormat="1" x14ac:dyDescent="0.25">
      <c r="C248" s="147"/>
      <c r="D248" s="14"/>
      <c r="E248" s="14"/>
      <c r="F248" s="14"/>
      <c r="G248" s="14"/>
      <c r="H248" s="14"/>
      <c r="I248" s="31"/>
    </row>
    <row r="249" spans="3:9" s="133" customFormat="1" x14ac:dyDescent="0.25">
      <c r="C249" s="147"/>
      <c r="D249" s="14"/>
      <c r="E249" s="14"/>
      <c r="F249" s="14"/>
      <c r="G249" s="14"/>
      <c r="H249" s="14"/>
      <c r="I249" s="31"/>
    </row>
    <row r="250" spans="3:9" s="133" customFormat="1" x14ac:dyDescent="0.25">
      <c r="C250" s="147"/>
      <c r="D250" s="14"/>
      <c r="E250" s="14"/>
      <c r="F250" s="14"/>
      <c r="G250" s="14"/>
      <c r="H250" s="14"/>
      <c r="I250" s="31"/>
    </row>
    <row r="251" spans="3:9" s="133" customFormat="1" x14ac:dyDescent="0.25">
      <c r="C251" s="148"/>
      <c r="D251" s="16"/>
      <c r="E251" s="16"/>
      <c r="F251" s="16"/>
      <c r="G251" s="16"/>
      <c r="H251" s="16"/>
      <c r="I251" s="32"/>
    </row>
    <row r="252" spans="3:9" s="133" customFormat="1" ht="21.95" customHeight="1" x14ac:dyDescent="0.25"/>
    <row r="253" spans="3:9" s="133" customFormat="1" ht="21.95" customHeight="1" x14ac:dyDescent="0.25">
      <c r="H253" s="161"/>
      <c r="I253" s="150"/>
    </row>
    <row r="254" spans="3:9" s="133" customFormat="1" ht="35.450000000000003" customHeight="1" x14ac:dyDescent="0.65">
      <c r="E254" s="163"/>
      <c r="F254" s="141"/>
      <c r="G254" s="142"/>
      <c r="H254" s="419" t="s">
        <v>2037</v>
      </c>
      <c r="I254" s="420"/>
    </row>
    <row r="255" spans="3:9" s="133" customFormat="1" x14ac:dyDescent="0.25">
      <c r="E255" s="164"/>
      <c r="H255" s="147"/>
      <c r="I255" s="31"/>
    </row>
    <row r="256" spans="3:9" s="133" customFormat="1" ht="35.450000000000003" customHeight="1" x14ac:dyDescent="0.65">
      <c r="E256" s="163"/>
      <c r="F256" s="141"/>
      <c r="G256" s="142"/>
      <c r="H256" s="162"/>
      <c r="I256" s="31"/>
    </row>
    <row r="257" spans="1:9" s="133" customFormat="1" x14ac:dyDescent="0.25">
      <c r="H257" s="147"/>
      <c r="I257" s="31"/>
    </row>
    <row r="258" spans="1:9" s="133" customFormat="1" x14ac:dyDescent="0.25">
      <c r="H258" s="148"/>
      <c r="I258" s="32"/>
    </row>
    <row r="259" spans="1:9" s="133" customFormat="1" ht="36" x14ac:dyDescent="0.65">
      <c r="C259" s="163" t="s">
        <v>2120</v>
      </c>
      <c r="E259" s="163"/>
      <c r="G259" s="163"/>
      <c r="H259" s="14"/>
      <c r="I259" s="14"/>
    </row>
    <row r="260" spans="1:9" s="133" customFormat="1" ht="24" customHeight="1" x14ac:dyDescent="0.65">
      <c r="G260" s="163"/>
    </row>
    <row r="261" spans="1:9" s="133" customFormat="1" ht="21" x14ac:dyDescent="0.35">
      <c r="A261" s="10"/>
      <c r="B261" s="10"/>
      <c r="C261" s="421">
        <f>Paramètres!$H$3</f>
        <v>0</v>
      </c>
      <c r="D261" s="421"/>
      <c r="E261" s="421"/>
      <c r="F261" s="421"/>
      <c r="G261" s="421"/>
      <c r="H261" s="421"/>
    </row>
    <row r="262" spans="1:9" s="133" customFormat="1" x14ac:dyDescent="0.25"/>
    <row r="263" spans="1:9" s="133" customFormat="1" ht="23.45" customHeight="1" x14ac:dyDescent="0.35">
      <c r="A263" s="133">
        <v>8</v>
      </c>
      <c r="C263" s="143" t="str">
        <f>CONCATENATE("  ",Paramètres!$E$14)</f>
        <v xml:space="preserve">  </v>
      </c>
      <c r="D263" s="144"/>
      <c r="E263" s="144"/>
      <c r="F263" s="144"/>
      <c r="G263" s="144" t="str">
        <f>Paramètres!$E$16</f>
        <v/>
      </c>
      <c r="H263" s="149"/>
      <c r="I263" s="150"/>
    </row>
    <row r="264" spans="1:9" s="133" customFormat="1" ht="27.6" customHeight="1" x14ac:dyDescent="0.3">
      <c r="A264" s="133" t="str">
        <f>IFERROR(VLOOKUP(A263,Sélection!$B$2:$F$400,2,0),"")</f>
        <v/>
      </c>
      <c r="C264" s="145" t="s">
        <v>2036</v>
      </c>
      <c r="D264" s="146"/>
      <c r="E264" s="146"/>
      <c r="F264" s="14"/>
      <c r="G264" s="146" t="s">
        <v>2029</v>
      </c>
      <c r="H264" s="14"/>
      <c r="I264" s="31"/>
    </row>
    <row r="265" spans="1:9" s="133" customFormat="1" x14ac:dyDescent="0.25">
      <c r="C265" s="147"/>
      <c r="D265" s="14"/>
      <c r="E265" s="14"/>
      <c r="F265" s="14"/>
      <c r="G265" s="14"/>
      <c r="H265" s="14"/>
      <c r="I265" s="31"/>
    </row>
    <row r="266" spans="1:9" s="133" customFormat="1" ht="34.9" customHeight="1" x14ac:dyDescent="0.25">
      <c r="C266" s="147"/>
      <c r="D266" s="14"/>
      <c r="E266" s="14"/>
      <c r="F266" s="14"/>
      <c r="G266" s="14"/>
      <c r="H266" s="14"/>
      <c r="I266" s="31"/>
    </row>
    <row r="267" spans="1:9" s="133" customFormat="1" ht="34.9" customHeight="1" x14ac:dyDescent="0.25">
      <c r="C267" s="148"/>
      <c r="D267" s="16"/>
      <c r="E267" s="16"/>
      <c r="F267" s="16"/>
      <c r="G267" s="16"/>
      <c r="H267" s="16"/>
      <c r="I267" s="32"/>
    </row>
    <row r="268" spans="1:9" s="133" customFormat="1" x14ac:dyDescent="0.25"/>
    <row r="269" spans="1:9" s="133" customFormat="1" x14ac:dyDescent="0.25"/>
    <row r="270" spans="1:9" s="133" customFormat="1" ht="18.75" x14ac:dyDescent="0.3">
      <c r="C270" s="418" t="s">
        <v>2033</v>
      </c>
      <c r="D270" s="418"/>
      <c r="E270" s="418"/>
      <c r="F270" s="418"/>
      <c r="G270" s="418"/>
      <c r="H270" s="418"/>
      <c r="I270" s="418"/>
    </row>
    <row r="271" spans="1:9" s="133" customFormat="1" ht="21" x14ac:dyDescent="0.35">
      <c r="C271" s="418" t="s">
        <v>2032</v>
      </c>
      <c r="D271" s="422"/>
      <c r="E271" s="422"/>
      <c r="F271" s="422"/>
      <c r="G271" s="422"/>
      <c r="H271" s="422"/>
      <c r="I271" s="422"/>
    </row>
    <row r="272" spans="1:9" s="133" customFormat="1" ht="11.45" customHeight="1" x14ac:dyDescent="0.25"/>
    <row r="273" spans="3:9" s="133" customFormat="1" ht="21" x14ac:dyDescent="0.35">
      <c r="C273" s="10" t="str">
        <f>IF(ASNS!$A264&lt;&gt;"",IF(VLOOKUP($A264,'Saisie des compétences'!$H:$AH,27,0)="a",VLOOKUP($A264,'Import élèves'!$C:$G,4,0),""),"")</f>
        <v/>
      </c>
      <c r="D273" s="10"/>
      <c r="E273" s="10" t="str">
        <f>IF(ASNS!$A264&lt;&gt;"",IF(VLOOKUP($A264,'Saisie des compétences'!$H:$AH,27,0)="a",VLOOKUP($A264,'Import élèves'!$C:$G,3,0),""),"")</f>
        <v/>
      </c>
      <c r="H273" s="10"/>
    </row>
    <row r="274" spans="3:9" s="133" customFormat="1" ht="34.9" customHeight="1" x14ac:dyDescent="0.35">
      <c r="C274" s="10" t="s">
        <v>2007</v>
      </c>
      <c r="D274" s="10"/>
      <c r="E274" s="417" t="str">
        <f>IF(ASNS!$A264&lt;&gt;"",IF(VLOOKUP($A264,'Saisie des compétences'!$H:$AH,27,0)="a",VLOOKUP($A264,'Import élèves'!$C:$G,5,0),""),"")</f>
        <v/>
      </c>
      <c r="F274" s="417"/>
    </row>
    <row r="275" spans="3:9" s="133" customFormat="1" ht="28.15" customHeight="1" x14ac:dyDescent="0.3">
      <c r="C275" s="418" t="s">
        <v>2095</v>
      </c>
      <c r="D275" s="418"/>
      <c r="E275" s="418"/>
      <c r="F275" s="418"/>
      <c r="G275" s="418"/>
      <c r="H275" s="418"/>
      <c r="I275" s="418"/>
    </row>
    <row r="276" spans="3:9" s="133" customFormat="1" ht="18.75" x14ac:dyDescent="0.3">
      <c r="C276" s="418" t="s">
        <v>2008</v>
      </c>
      <c r="D276" s="418"/>
      <c r="E276" s="418"/>
      <c r="F276" s="418"/>
      <c r="G276" s="418"/>
      <c r="H276" s="418"/>
      <c r="I276" s="418"/>
    </row>
    <row r="277" spans="3:9" s="133" customFormat="1" ht="21" x14ac:dyDescent="0.35">
      <c r="C277" s="10"/>
      <c r="D277" s="10"/>
      <c r="E277" s="10"/>
      <c r="F277" s="10"/>
      <c r="G277" s="10"/>
      <c r="H277" s="10"/>
    </row>
    <row r="278" spans="3:9" s="133" customFormat="1" ht="25.9" customHeight="1" x14ac:dyDescent="0.35">
      <c r="C278" s="165" t="s">
        <v>2038</v>
      </c>
      <c r="D278" s="149"/>
      <c r="E278" s="149"/>
      <c r="F278" s="149"/>
      <c r="G278" s="160"/>
      <c r="H278" s="144"/>
      <c r="I278" s="150"/>
    </row>
    <row r="279" spans="3:9" s="133" customFormat="1" ht="21" x14ac:dyDescent="0.35">
      <c r="C279" s="151" t="str">
        <f>CONCATENATE("  ",Sélection!$N$22,"  ",Sélection!$N$24,", ", Sélection!$N$26)</f>
        <v xml:space="preserve">    , PE</v>
      </c>
      <c r="D279" s="152"/>
      <c r="E279" s="152"/>
      <c r="G279" s="152" t="str">
        <f>CONCATENATE(Sélection!$Q$22,"  ",Sélection!$Q$24,", ", Sélection!$Q$26)</f>
        <v xml:space="preserve">  , MNS</v>
      </c>
      <c r="H279" s="14"/>
      <c r="I279" s="31"/>
    </row>
    <row r="280" spans="3:9" s="133" customFormat="1" x14ac:dyDescent="0.25">
      <c r="C280" s="147"/>
      <c r="D280" s="14"/>
      <c r="E280" s="14"/>
      <c r="G280" s="14"/>
      <c r="H280" s="14"/>
      <c r="I280" s="31"/>
    </row>
    <row r="281" spans="3:9" s="155" customFormat="1" ht="20.45" customHeight="1" x14ac:dyDescent="0.25">
      <c r="C281" s="156" t="s">
        <v>2034</v>
      </c>
      <c r="D281" s="157"/>
      <c r="E281" s="157"/>
      <c r="G281" s="157" t="s">
        <v>2030</v>
      </c>
      <c r="H281" s="153"/>
      <c r="I281" s="154"/>
    </row>
    <row r="282" spans="3:9" s="133" customFormat="1" x14ac:dyDescent="0.25">
      <c r="C282" s="158" t="s">
        <v>2035</v>
      </c>
      <c r="D282" s="159"/>
      <c r="E282" s="159"/>
      <c r="G282" s="159" t="s">
        <v>2031</v>
      </c>
      <c r="H282" s="14"/>
      <c r="I282" s="31"/>
    </row>
    <row r="283" spans="3:9" s="133" customFormat="1" x14ac:dyDescent="0.25">
      <c r="C283" s="147"/>
      <c r="D283" s="14"/>
      <c r="E283" s="14"/>
      <c r="F283" s="14"/>
      <c r="G283" s="14"/>
      <c r="H283" s="14"/>
      <c r="I283" s="31"/>
    </row>
    <row r="284" spans="3:9" s="133" customFormat="1" x14ac:dyDescent="0.25">
      <c r="C284" s="147"/>
      <c r="D284" s="14"/>
      <c r="E284" s="14"/>
      <c r="F284" s="14"/>
      <c r="G284" s="14"/>
      <c r="H284" s="14"/>
      <c r="I284" s="31"/>
    </row>
    <row r="285" spans="3:9" s="133" customFormat="1" x14ac:dyDescent="0.25">
      <c r="C285" s="147"/>
      <c r="D285" s="14"/>
      <c r="E285" s="14"/>
      <c r="F285" s="14"/>
      <c r="G285" s="14"/>
      <c r="H285" s="14"/>
      <c r="I285" s="31"/>
    </row>
    <row r="286" spans="3:9" s="133" customFormat="1" x14ac:dyDescent="0.25">
      <c r="C286" s="147"/>
      <c r="D286" s="14"/>
      <c r="E286" s="14"/>
      <c r="F286" s="14"/>
      <c r="G286" s="14"/>
      <c r="H286" s="14"/>
      <c r="I286" s="31"/>
    </row>
    <row r="287" spans="3:9" s="133" customFormat="1" x14ac:dyDescent="0.25">
      <c r="C287" s="148"/>
      <c r="D287" s="16"/>
      <c r="E287" s="16"/>
      <c r="F287" s="16"/>
      <c r="G287" s="16"/>
      <c r="H287" s="16"/>
      <c r="I287" s="32"/>
    </row>
    <row r="288" spans="3:9" s="133" customFormat="1" ht="21.95" customHeight="1" x14ac:dyDescent="0.25"/>
    <row r="289" spans="1:9" s="133" customFormat="1" ht="21.95" customHeight="1" x14ac:dyDescent="0.25">
      <c r="H289" s="161"/>
      <c r="I289" s="150"/>
    </row>
    <row r="290" spans="1:9" s="133" customFormat="1" ht="35.450000000000003" customHeight="1" x14ac:dyDescent="0.65">
      <c r="E290" s="163"/>
      <c r="F290" s="141"/>
      <c r="G290" s="142"/>
      <c r="H290" s="419" t="s">
        <v>2037</v>
      </c>
      <c r="I290" s="420"/>
    </row>
    <row r="291" spans="1:9" s="133" customFormat="1" x14ac:dyDescent="0.25">
      <c r="E291" s="164"/>
      <c r="H291" s="147"/>
      <c r="I291" s="31"/>
    </row>
    <row r="292" spans="1:9" s="133" customFormat="1" ht="35.450000000000003" customHeight="1" x14ac:dyDescent="0.65">
      <c r="E292" s="163"/>
      <c r="F292" s="141"/>
      <c r="G292" s="142"/>
      <c r="H292" s="162"/>
      <c r="I292" s="31"/>
    </row>
    <row r="293" spans="1:9" s="133" customFormat="1" x14ac:dyDescent="0.25">
      <c r="H293" s="147"/>
      <c r="I293" s="31"/>
    </row>
    <row r="294" spans="1:9" s="133" customFormat="1" x14ac:dyDescent="0.25">
      <c r="H294" s="148"/>
      <c r="I294" s="32"/>
    </row>
    <row r="295" spans="1:9" s="133" customFormat="1" ht="36" x14ac:dyDescent="0.65">
      <c r="C295" s="163" t="s">
        <v>2120</v>
      </c>
      <c r="E295" s="163"/>
      <c r="G295" s="163"/>
      <c r="H295" s="14"/>
      <c r="I295" s="14"/>
    </row>
    <row r="296" spans="1:9" s="133" customFormat="1" ht="24" customHeight="1" x14ac:dyDescent="0.65">
      <c r="G296" s="163"/>
    </row>
    <row r="297" spans="1:9" s="133" customFormat="1" ht="21" x14ac:dyDescent="0.35">
      <c r="A297" s="10"/>
      <c r="B297" s="10"/>
      <c r="C297" s="421">
        <f>Paramètres!$H$3</f>
        <v>0</v>
      </c>
      <c r="D297" s="421"/>
      <c r="E297" s="421"/>
      <c r="F297" s="421"/>
      <c r="G297" s="421"/>
      <c r="H297" s="421"/>
    </row>
    <row r="298" spans="1:9" s="133" customFormat="1" x14ac:dyDescent="0.25"/>
    <row r="299" spans="1:9" s="133" customFormat="1" ht="23.45" customHeight="1" x14ac:dyDescent="0.35">
      <c r="A299" s="133">
        <v>9</v>
      </c>
      <c r="C299" s="143" t="str">
        <f>CONCATENATE("  ",Paramètres!$E$14)</f>
        <v xml:space="preserve">  </v>
      </c>
      <c r="D299" s="144"/>
      <c r="E299" s="144"/>
      <c r="F299" s="144"/>
      <c r="G299" s="144" t="str">
        <f>Paramètres!$E$16</f>
        <v/>
      </c>
      <c r="H299" s="149"/>
      <c r="I299" s="150"/>
    </row>
    <row r="300" spans="1:9" s="133" customFormat="1" ht="27.6" customHeight="1" x14ac:dyDescent="0.3">
      <c r="A300" s="133" t="str">
        <f>IFERROR(VLOOKUP(A299,Sélection!$B$2:$F$400,2,0),"")</f>
        <v/>
      </c>
      <c r="C300" s="145" t="s">
        <v>2036</v>
      </c>
      <c r="D300" s="146"/>
      <c r="E300" s="146"/>
      <c r="F300" s="14"/>
      <c r="G300" s="146" t="s">
        <v>2029</v>
      </c>
      <c r="H300" s="14"/>
      <c r="I300" s="31"/>
    </row>
    <row r="301" spans="1:9" s="133" customFormat="1" x14ac:dyDescent="0.25">
      <c r="C301" s="147"/>
      <c r="D301" s="14"/>
      <c r="E301" s="14"/>
      <c r="F301" s="14"/>
      <c r="G301" s="14"/>
      <c r="H301" s="14"/>
      <c r="I301" s="31"/>
    </row>
    <row r="302" spans="1:9" s="133" customFormat="1" ht="34.9" customHeight="1" x14ac:dyDescent="0.25">
      <c r="C302" s="147"/>
      <c r="D302" s="14"/>
      <c r="E302" s="14"/>
      <c r="F302" s="14"/>
      <c r="G302" s="14"/>
      <c r="H302" s="14"/>
      <c r="I302" s="31"/>
    </row>
    <row r="303" spans="1:9" s="133" customFormat="1" ht="34.9" customHeight="1" x14ac:dyDescent="0.25">
      <c r="C303" s="148"/>
      <c r="D303" s="16"/>
      <c r="E303" s="16"/>
      <c r="F303" s="16"/>
      <c r="G303" s="16"/>
      <c r="H303" s="16"/>
      <c r="I303" s="32"/>
    </row>
    <row r="304" spans="1:9" s="133" customFormat="1" x14ac:dyDescent="0.25"/>
    <row r="305" spans="3:9" s="133" customFormat="1" x14ac:dyDescent="0.25"/>
    <row r="306" spans="3:9" s="133" customFormat="1" ht="18.75" x14ac:dyDescent="0.3">
      <c r="C306" s="418" t="s">
        <v>2033</v>
      </c>
      <c r="D306" s="418"/>
      <c r="E306" s="418"/>
      <c r="F306" s="418"/>
      <c r="G306" s="418"/>
      <c r="H306" s="418"/>
      <c r="I306" s="418"/>
    </row>
    <row r="307" spans="3:9" s="133" customFormat="1" ht="21" x14ac:dyDescent="0.35">
      <c r="C307" s="418" t="s">
        <v>2032</v>
      </c>
      <c r="D307" s="422"/>
      <c r="E307" s="422"/>
      <c r="F307" s="422"/>
      <c r="G307" s="422"/>
      <c r="H307" s="422"/>
      <c r="I307" s="422"/>
    </row>
    <row r="308" spans="3:9" s="133" customFormat="1" ht="11.45" customHeight="1" x14ac:dyDescent="0.25"/>
    <row r="309" spans="3:9" s="133" customFormat="1" ht="21" x14ac:dyDescent="0.35">
      <c r="C309" s="10" t="str">
        <f>IF(ASNS!$A300&lt;&gt;"",IF(VLOOKUP($A300,'Saisie des compétences'!$H:$AH,27,0)="a",VLOOKUP($A300,'Import élèves'!$C:$G,4,0),""),"")</f>
        <v/>
      </c>
      <c r="D309" s="10"/>
      <c r="E309" s="10" t="str">
        <f>IF(ASNS!$A300&lt;&gt;"",IF(VLOOKUP($A300,'Saisie des compétences'!$H:$AH,27,0)="a",VLOOKUP($A300,'Import élèves'!$C:$G,3,0),""),"")</f>
        <v/>
      </c>
      <c r="H309" s="10"/>
    </row>
    <row r="310" spans="3:9" s="133" customFormat="1" ht="34.9" customHeight="1" x14ac:dyDescent="0.35">
      <c r="C310" s="10" t="s">
        <v>2007</v>
      </c>
      <c r="D310" s="10"/>
      <c r="E310" s="417" t="str">
        <f>IF(ASNS!$A300&lt;&gt;"",IF(VLOOKUP($A300,'Saisie des compétences'!$H:$AH,27,0)="a",VLOOKUP($A300,'Import élèves'!$C:$G,5,0),""),"")</f>
        <v/>
      </c>
      <c r="F310" s="417"/>
    </row>
    <row r="311" spans="3:9" s="133" customFormat="1" ht="28.15" customHeight="1" x14ac:dyDescent="0.3">
      <c r="C311" s="418" t="s">
        <v>2095</v>
      </c>
      <c r="D311" s="418"/>
      <c r="E311" s="418"/>
      <c r="F311" s="418"/>
      <c r="G311" s="418"/>
      <c r="H311" s="418"/>
      <c r="I311" s="418"/>
    </row>
    <row r="312" spans="3:9" s="133" customFormat="1" ht="18.75" x14ac:dyDescent="0.3">
      <c r="C312" s="418" t="s">
        <v>2008</v>
      </c>
      <c r="D312" s="418"/>
      <c r="E312" s="418"/>
      <c r="F312" s="418"/>
      <c r="G312" s="418"/>
      <c r="H312" s="418"/>
      <c r="I312" s="418"/>
    </row>
    <row r="313" spans="3:9" s="133" customFormat="1" ht="21" x14ac:dyDescent="0.35">
      <c r="C313" s="10"/>
      <c r="D313" s="10"/>
      <c r="E313" s="10"/>
      <c r="F313" s="10"/>
      <c r="G313" s="10"/>
      <c r="H313" s="10"/>
    </row>
    <row r="314" spans="3:9" s="133" customFormat="1" ht="25.9" customHeight="1" x14ac:dyDescent="0.35">
      <c r="C314" s="165" t="s">
        <v>2038</v>
      </c>
      <c r="D314" s="149"/>
      <c r="E314" s="149"/>
      <c r="F314" s="149"/>
      <c r="G314" s="160"/>
      <c r="H314" s="144"/>
      <c r="I314" s="150"/>
    </row>
    <row r="315" spans="3:9" s="133" customFormat="1" ht="21" x14ac:dyDescent="0.35">
      <c r="C315" s="151" t="str">
        <f>CONCATENATE("  ",Sélection!$N$22,"  ",Sélection!$N$24,", ", Sélection!$N$26)</f>
        <v xml:space="preserve">    , PE</v>
      </c>
      <c r="D315" s="152"/>
      <c r="E315" s="152"/>
      <c r="G315" s="152" t="str">
        <f>CONCATENATE(Sélection!$Q$22,"  ",Sélection!$Q$24,", ", Sélection!$Q$26)</f>
        <v xml:space="preserve">  , MNS</v>
      </c>
      <c r="H315" s="14"/>
      <c r="I315" s="31"/>
    </row>
    <row r="316" spans="3:9" s="133" customFormat="1" x14ac:dyDescent="0.25">
      <c r="C316" s="147"/>
      <c r="D316" s="14"/>
      <c r="E316" s="14"/>
      <c r="G316" s="14"/>
      <c r="H316" s="14"/>
      <c r="I316" s="31"/>
    </row>
    <row r="317" spans="3:9" s="155" customFormat="1" ht="20.45" customHeight="1" x14ac:dyDescent="0.25">
      <c r="C317" s="156" t="s">
        <v>2034</v>
      </c>
      <c r="D317" s="157"/>
      <c r="E317" s="157"/>
      <c r="G317" s="157" t="s">
        <v>2030</v>
      </c>
      <c r="H317" s="153"/>
      <c r="I317" s="154"/>
    </row>
    <row r="318" spans="3:9" s="133" customFormat="1" x14ac:dyDescent="0.25">
      <c r="C318" s="158" t="s">
        <v>2035</v>
      </c>
      <c r="D318" s="159"/>
      <c r="E318" s="159"/>
      <c r="G318" s="159" t="s">
        <v>2031</v>
      </c>
      <c r="H318" s="14"/>
      <c r="I318" s="31"/>
    </row>
    <row r="319" spans="3:9" s="133" customFormat="1" x14ac:dyDescent="0.25">
      <c r="C319" s="147"/>
      <c r="D319" s="14"/>
      <c r="E319" s="14"/>
      <c r="F319" s="14"/>
      <c r="G319" s="14"/>
      <c r="H319" s="14"/>
      <c r="I319" s="31"/>
    </row>
    <row r="320" spans="3:9" s="133" customFormat="1" x14ac:dyDescent="0.25">
      <c r="C320" s="147"/>
      <c r="D320" s="14"/>
      <c r="E320" s="14"/>
      <c r="F320" s="14"/>
      <c r="G320" s="14"/>
      <c r="H320" s="14"/>
      <c r="I320" s="31"/>
    </row>
    <row r="321" spans="1:9" s="133" customFormat="1" x14ac:dyDescent="0.25">
      <c r="C321" s="147"/>
      <c r="D321" s="14"/>
      <c r="E321" s="14"/>
      <c r="F321" s="14"/>
      <c r="G321" s="14"/>
      <c r="H321" s="14"/>
      <c r="I321" s="31"/>
    </row>
    <row r="322" spans="1:9" s="133" customFormat="1" x14ac:dyDescent="0.25">
      <c r="C322" s="147"/>
      <c r="D322" s="14"/>
      <c r="E322" s="14"/>
      <c r="F322" s="14"/>
      <c r="G322" s="14"/>
      <c r="H322" s="14"/>
      <c r="I322" s="31"/>
    </row>
    <row r="323" spans="1:9" s="133" customFormat="1" x14ac:dyDescent="0.25">
      <c r="C323" s="148"/>
      <c r="D323" s="16"/>
      <c r="E323" s="16"/>
      <c r="F323" s="16"/>
      <c r="G323" s="16"/>
      <c r="H323" s="16"/>
      <c r="I323" s="32"/>
    </row>
    <row r="324" spans="1:9" s="133" customFormat="1" ht="21.95" customHeight="1" x14ac:dyDescent="0.25"/>
    <row r="325" spans="1:9" s="133" customFormat="1" ht="21.95" customHeight="1" x14ac:dyDescent="0.25">
      <c r="H325" s="161"/>
      <c r="I325" s="150"/>
    </row>
    <row r="326" spans="1:9" s="133" customFormat="1" ht="35.450000000000003" customHeight="1" x14ac:dyDescent="0.65">
      <c r="E326" s="163"/>
      <c r="F326" s="141"/>
      <c r="G326" s="142"/>
      <c r="H326" s="419" t="s">
        <v>2037</v>
      </c>
      <c r="I326" s="420"/>
    </row>
    <row r="327" spans="1:9" s="133" customFormat="1" x14ac:dyDescent="0.25">
      <c r="E327" s="164"/>
      <c r="H327" s="147"/>
      <c r="I327" s="31"/>
    </row>
    <row r="328" spans="1:9" s="133" customFormat="1" ht="35.450000000000003" customHeight="1" x14ac:dyDescent="0.65">
      <c r="E328" s="163"/>
      <c r="F328" s="141"/>
      <c r="G328" s="142"/>
      <c r="H328" s="162"/>
      <c r="I328" s="31"/>
    </row>
    <row r="329" spans="1:9" s="133" customFormat="1" x14ac:dyDescent="0.25">
      <c r="H329" s="147"/>
      <c r="I329" s="31"/>
    </row>
    <row r="330" spans="1:9" s="133" customFormat="1" x14ac:dyDescent="0.25">
      <c r="H330" s="148"/>
      <c r="I330" s="32"/>
    </row>
    <row r="331" spans="1:9" s="133" customFormat="1" ht="36" x14ac:dyDescent="0.65">
      <c r="C331" s="163" t="s">
        <v>2120</v>
      </c>
      <c r="E331" s="163"/>
      <c r="G331" s="163"/>
      <c r="H331" s="14"/>
      <c r="I331" s="14"/>
    </row>
    <row r="332" spans="1:9" s="133" customFormat="1" ht="24" customHeight="1" x14ac:dyDescent="0.65">
      <c r="G332" s="163"/>
    </row>
    <row r="333" spans="1:9" s="133" customFormat="1" ht="21" x14ac:dyDescent="0.35">
      <c r="A333" s="10"/>
      <c r="B333" s="10"/>
      <c r="C333" s="421">
        <f>Paramètres!$H$3</f>
        <v>0</v>
      </c>
      <c r="D333" s="421"/>
      <c r="E333" s="421"/>
      <c r="F333" s="421"/>
      <c r="G333" s="421"/>
      <c r="H333" s="421"/>
    </row>
    <row r="334" spans="1:9" s="133" customFormat="1" x14ac:dyDescent="0.25"/>
    <row r="335" spans="1:9" s="133" customFormat="1" ht="23.45" customHeight="1" x14ac:dyDescent="0.35">
      <c r="A335" s="133">
        <v>10</v>
      </c>
      <c r="C335" s="143" t="str">
        <f>CONCATENATE("  ",Paramètres!$E$14)</f>
        <v xml:space="preserve">  </v>
      </c>
      <c r="D335" s="144"/>
      <c r="E335" s="144"/>
      <c r="F335" s="144"/>
      <c r="G335" s="144" t="str">
        <f>Paramètres!$E$16</f>
        <v/>
      </c>
      <c r="H335" s="149"/>
      <c r="I335" s="150"/>
    </row>
    <row r="336" spans="1:9" s="133" customFormat="1" ht="27.6" customHeight="1" x14ac:dyDescent="0.3">
      <c r="A336" s="133" t="str">
        <f>IFERROR(VLOOKUP(A335,Sélection!$B$2:$F$400,2,0),"")</f>
        <v/>
      </c>
      <c r="C336" s="145" t="s">
        <v>2036</v>
      </c>
      <c r="D336" s="146"/>
      <c r="E336" s="146"/>
      <c r="F336" s="14"/>
      <c r="G336" s="146" t="s">
        <v>2029</v>
      </c>
      <c r="H336" s="14"/>
      <c r="I336" s="31"/>
    </row>
    <row r="337" spans="3:9" s="133" customFormat="1" x14ac:dyDescent="0.25">
      <c r="C337" s="147"/>
      <c r="D337" s="14"/>
      <c r="E337" s="14"/>
      <c r="F337" s="14"/>
      <c r="G337" s="14"/>
      <c r="H337" s="14"/>
      <c r="I337" s="31"/>
    </row>
    <row r="338" spans="3:9" s="133" customFormat="1" ht="34.9" customHeight="1" x14ac:dyDescent="0.25">
      <c r="C338" s="147"/>
      <c r="D338" s="14"/>
      <c r="E338" s="14"/>
      <c r="F338" s="14"/>
      <c r="G338" s="14"/>
      <c r="H338" s="14"/>
      <c r="I338" s="31"/>
    </row>
    <row r="339" spans="3:9" s="133" customFormat="1" ht="34.9" customHeight="1" x14ac:dyDescent="0.25">
      <c r="C339" s="148"/>
      <c r="D339" s="16"/>
      <c r="E339" s="16"/>
      <c r="F339" s="16"/>
      <c r="G339" s="16"/>
      <c r="H339" s="16"/>
      <c r="I339" s="32"/>
    </row>
    <row r="340" spans="3:9" s="133" customFormat="1" x14ac:dyDescent="0.25"/>
    <row r="341" spans="3:9" s="133" customFormat="1" x14ac:dyDescent="0.25"/>
    <row r="342" spans="3:9" s="133" customFormat="1" ht="18.75" x14ac:dyDescent="0.3">
      <c r="C342" s="418" t="s">
        <v>2033</v>
      </c>
      <c r="D342" s="418"/>
      <c r="E342" s="418"/>
      <c r="F342" s="418"/>
      <c r="G342" s="418"/>
      <c r="H342" s="418"/>
      <c r="I342" s="418"/>
    </row>
    <row r="343" spans="3:9" s="133" customFormat="1" ht="21" x14ac:dyDescent="0.35">
      <c r="C343" s="418" t="s">
        <v>2032</v>
      </c>
      <c r="D343" s="422"/>
      <c r="E343" s="422"/>
      <c r="F343" s="422"/>
      <c r="G343" s="422"/>
      <c r="H343" s="422"/>
      <c r="I343" s="422"/>
    </row>
    <row r="344" spans="3:9" s="133" customFormat="1" ht="11.45" customHeight="1" x14ac:dyDescent="0.25"/>
    <row r="345" spans="3:9" s="133" customFormat="1" ht="21" x14ac:dyDescent="0.35">
      <c r="C345" s="10" t="str">
        <f>IF(ASNS!$A336&lt;&gt;"",IF(VLOOKUP($A336,'Saisie des compétences'!$H:$AH,27,0)="a",VLOOKUP($A336,'Import élèves'!$C:$G,4,0),""),"")</f>
        <v/>
      </c>
      <c r="D345" s="10"/>
      <c r="E345" s="10" t="str">
        <f>IF(ASNS!$A336&lt;&gt;"",IF(VLOOKUP($A336,'Saisie des compétences'!$H:$AH,27,0)="a",VLOOKUP($A336,'Import élèves'!$C:$G,3,0),""),"")</f>
        <v/>
      </c>
      <c r="H345" s="10"/>
    </row>
    <row r="346" spans="3:9" s="133" customFormat="1" ht="34.9" customHeight="1" x14ac:dyDescent="0.35">
      <c r="C346" s="10" t="s">
        <v>2007</v>
      </c>
      <c r="D346" s="10"/>
      <c r="E346" s="417" t="str">
        <f>IF(ASNS!$A336&lt;&gt;"",IF(VLOOKUP($A336,'Saisie des compétences'!$H:$AH,27,0)="a",VLOOKUP($A336,'Import élèves'!$C:$G,5,0),""),"")</f>
        <v/>
      </c>
      <c r="F346" s="417"/>
    </row>
    <row r="347" spans="3:9" s="133" customFormat="1" ht="28.15" customHeight="1" x14ac:dyDescent="0.3">
      <c r="C347" s="418" t="s">
        <v>2095</v>
      </c>
      <c r="D347" s="418"/>
      <c r="E347" s="418"/>
      <c r="F347" s="418"/>
      <c r="G347" s="418"/>
      <c r="H347" s="418"/>
      <c r="I347" s="418"/>
    </row>
    <row r="348" spans="3:9" s="133" customFormat="1" ht="18.75" x14ac:dyDescent="0.3">
      <c r="C348" s="418" t="s">
        <v>2008</v>
      </c>
      <c r="D348" s="418"/>
      <c r="E348" s="418"/>
      <c r="F348" s="418"/>
      <c r="G348" s="418"/>
      <c r="H348" s="418"/>
      <c r="I348" s="418"/>
    </row>
    <row r="349" spans="3:9" s="133" customFormat="1" ht="21" x14ac:dyDescent="0.35">
      <c r="C349" s="10"/>
      <c r="D349" s="10"/>
      <c r="E349" s="10"/>
      <c r="F349" s="10"/>
      <c r="G349" s="10"/>
      <c r="H349" s="10"/>
    </row>
    <row r="350" spans="3:9" s="133" customFormat="1" ht="25.9" customHeight="1" x14ac:dyDescent="0.35">
      <c r="C350" s="165" t="s">
        <v>2038</v>
      </c>
      <c r="D350" s="149"/>
      <c r="E350" s="149"/>
      <c r="F350" s="149"/>
      <c r="G350" s="160"/>
      <c r="H350" s="144"/>
      <c r="I350" s="150"/>
    </row>
    <row r="351" spans="3:9" s="133" customFormat="1" ht="21" x14ac:dyDescent="0.35">
      <c r="C351" s="151" t="str">
        <f>CONCATENATE("  ",Sélection!$N$22,"  ",Sélection!$N$24,", ", Sélection!$N$26)</f>
        <v xml:space="preserve">    , PE</v>
      </c>
      <c r="D351" s="152"/>
      <c r="E351" s="152"/>
      <c r="G351" s="152" t="str">
        <f>CONCATENATE(Sélection!$Q$22,"  ",Sélection!$Q$24,", ", Sélection!$Q$26)</f>
        <v xml:space="preserve">  , MNS</v>
      </c>
      <c r="H351" s="14"/>
      <c r="I351" s="31"/>
    </row>
    <row r="352" spans="3:9" s="133" customFormat="1" x14ac:dyDescent="0.25">
      <c r="C352" s="147"/>
      <c r="D352" s="14"/>
      <c r="E352" s="14"/>
      <c r="G352" s="14"/>
      <c r="H352" s="14"/>
      <c r="I352" s="31"/>
    </row>
    <row r="353" spans="3:9" s="155" customFormat="1" ht="20.45" customHeight="1" x14ac:dyDescent="0.25">
      <c r="C353" s="156" t="s">
        <v>2034</v>
      </c>
      <c r="D353" s="157"/>
      <c r="E353" s="157"/>
      <c r="G353" s="157" t="s">
        <v>2030</v>
      </c>
      <c r="H353" s="153"/>
      <c r="I353" s="154"/>
    </row>
    <row r="354" spans="3:9" s="133" customFormat="1" x14ac:dyDescent="0.25">
      <c r="C354" s="158" t="s">
        <v>2035</v>
      </c>
      <c r="D354" s="159"/>
      <c r="E354" s="159"/>
      <c r="G354" s="159" t="s">
        <v>2031</v>
      </c>
      <c r="H354" s="14"/>
      <c r="I354" s="31"/>
    </row>
    <row r="355" spans="3:9" s="133" customFormat="1" x14ac:dyDescent="0.25">
      <c r="C355" s="147"/>
      <c r="D355" s="14"/>
      <c r="E355" s="14"/>
      <c r="F355" s="14"/>
      <c r="G355" s="14"/>
      <c r="H355" s="14"/>
      <c r="I355" s="31"/>
    </row>
    <row r="356" spans="3:9" s="133" customFormat="1" x14ac:dyDescent="0.25">
      <c r="C356" s="147"/>
      <c r="D356" s="14"/>
      <c r="E356" s="14"/>
      <c r="F356" s="14"/>
      <c r="G356" s="14"/>
      <c r="H356" s="14"/>
      <c r="I356" s="31"/>
    </row>
    <row r="357" spans="3:9" s="133" customFormat="1" x14ac:dyDescent="0.25">
      <c r="C357" s="147"/>
      <c r="D357" s="14"/>
      <c r="E357" s="14"/>
      <c r="F357" s="14"/>
      <c r="G357" s="14"/>
      <c r="H357" s="14"/>
      <c r="I357" s="31"/>
    </row>
    <row r="358" spans="3:9" s="133" customFormat="1" x14ac:dyDescent="0.25">
      <c r="C358" s="147"/>
      <c r="D358" s="14"/>
      <c r="E358" s="14"/>
      <c r="F358" s="14"/>
      <c r="G358" s="14"/>
      <c r="H358" s="14"/>
      <c r="I358" s="31"/>
    </row>
    <row r="359" spans="3:9" s="133" customFormat="1" x14ac:dyDescent="0.25">
      <c r="C359" s="148"/>
      <c r="D359" s="16"/>
      <c r="E359" s="16"/>
      <c r="F359" s="16"/>
      <c r="G359" s="16"/>
      <c r="H359" s="16"/>
      <c r="I359" s="32"/>
    </row>
    <row r="360" spans="3:9" s="133" customFormat="1" ht="21.95" customHeight="1" x14ac:dyDescent="0.25"/>
    <row r="361" spans="3:9" s="133" customFormat="1" ht="21.95" customHeight="1" x14ac:dyDescent="0.25">
      <c r="H361" s="161"/>
      <c r="I361" s="150"/>
    </row>
    <row r="362" spans="3:9" s="133" customFormat="1" ht="35.450000000000003" customHeight="1" x14ac:dyDescent="0.65">
      <c r="E362" s="163"/>
      <c r="F362" s="141"/>
      <c r="G362" s="142"/>
      <c r="H362" s="419" t="s">
        <v>2037</v>
      </c>
      <c r="I362" s="420"/>
    </row>
    <row r="363" spans="3:9" s="133" customFormat="1" x14ac:dyDescent="0.25">
      <c r="E363" s="164"/>
      <c r="H363" s="147"/>
      <c r="I363" s="31"/>
    </row>
    <row r="364" spans="3:9" s="133" customFormat="1" ht="35.450000000000003" customHeight="1" x14ac:dyDescent="0.65">
      <c r="E364" s="163"/>
      <c r="F364" s="141"/>
      <c r="G364" s="142"/>
      <c r="H364" s="162"/>
      <c r="I364" s="31"/>
    </row>
    <row r="365" spans="3:9" s="133" customFormat="1" x14ac:dyDescent="0.25">
      <c r="H365" s="147"/>
      <c r="I365" s="31"/>
    </row>
    <row r="366" spans="3:9" s="133" customFormat="1" x14ac:dyDescent="0.25">
      <c r="H366" s="148"/>
      <c r="I366" s="32"/>
    </row>
    <row r="367" spans="3:9" s="133" customFormat="1" ht="36" x14ac:dyDescent="0.65">
      <c r="C367" s="163" t="s">
        <v>2120</v>
      </c>
      <c r="E367" s="163"/>
      <c r="G367" s="163"/>
      <c r="H367" s="14"/>
      <c r="I367" s="14"/>
    </row>
    <row r="368" spans="3:9" s="133" customFormat="1" ht="24" customHeight="1" x14ac:dyDescent="0.65">
      <c r="G368" s="163"/>
    </row>
    <row r="369" spans="1:9" s="133" customFormat="1" ht="21" x14ac:dyDescent="0.35">
      <c r="A369" s="10"/>
      <c r="B369" s="10"/>
      <c r="C369" s="421">
        <f>Paramètres!$H$3</f>
        <v>0</v>
      </c>
      <c r="D369" s="421"/>
      <c r="E369" s="421"/>
      <c r="F369" s="421"/>
      <c r="G369" s="421"/>
      <c r="H369" s="421"/>
    </row>
    <row r="370" spans="1:9" s="133" customFormat="1" x14ac:dyDescent="0.25"/>
    <row r="371" spans="1:9" s="133" customFormat="1" ht="23.45" customHeight="1" x14ac:dyDescent="0.35">
      <c r="A371" s="133">
        <v>11</v>
      </c>
      <c r="C371" s="143" t="str">
        <f>CONCATENATE("  ",Paramètres!$E$14)</f>
        <v xml:space="preserve">  </v>
      </c>
      <c r="D371" s="144"/>
      <c r="E371" s="144"/>
      <c r="F371" s="144"/>
      <c r="G371" s="144" t="str">
        <f>Paramètres!$E$16</f>
        <v/>
      </c>
      <c r="H371" s="149"/>
      <c r="I371" s="150"/>
    </row>
    <row r="372" spans="1:9" s="133" customFormat="1" ht="27.6" customHeight="1" x14ac:dyDescent="0.3">
      <c r="A372" s="133" t="str">
        <f>IFERROR(VLOOKUP(A371,Sélection!$B$2:$F$400,2,0),"")</f>
        <v/>
      </c>
      <c r="C372" s="145" t="s">
        <v>2036</v>
      </c>
      <c r="D372" s="146"/>
      <c r="E372" s="146"/>
      <c r="F372" s="14"/>
      <c r="G372" s="146" t="s">
        <v>2029</v>
      </c>
      <c r="H372" s="14"/>
      <c r="I372" s="31"/>
    </row>
    <row r="373" spans="1:9" s="133" customFormat="1" x14ac:dyDescent="0.25">
      <c r="C373" s="147"/>
      <c r="D373" s="14"/>
      <c r="E373" s="14"/>
      <c r="F373" s="14"/>
      <c r="G373" s="14"/>
      <c r="H373" s="14"/>
      <c r="I373" s="31"/>
    </row>
    <row r="374" spans="1:9" s="133" customFormat="1" ht="34.9" customHeight="1" x14ac:dyDescent="0.25">
      <c r="C374" s="147"/>
      <c r="D374" s="14"/>
      <c r="E374" s="14"/>
      <c r="F374" s="14"/>
      <c r="G374" s="14"/>
      <c r="H374" s="14"/>
      <c r="I374" s="31"/>
    </row>
    <row r="375" spans="1:9" s="133" customFormat="1" ht="34.9" customHeight="1" x14ac:dyDescent="0.25">
      <c r="C375" s="148"/>
      <c r="D375" s="16"/>
      <c r="E375" s="16"/>
      <c r="F375" s="16"/>
      <c r="G375" s="16"/>
      <c r="H375" s="16"/>
      <c r="I375" s="32"/>
    </row>
    <row r="376" spans="1:9" s="133" customFormat="1" x14ac:dyDescent="0.25"/>
    <row r="377" spans="1:9" s="133" customFormat="1" x14ac:dyDescent="0.25"/>
    <row r="378" spans="1:9" s="133" customFormat="1" ht="18.75" x14ac:dyDescent="0.3">
      <c r="C378" s="418" t="s">
        <v>2033</v>
      </c>
      <c r="D378" s="418"/>
      <c r="E378" s="418"/>
      <c r="F378" s="418"/>
      <c r="G378" s="418"/>
      <c r="H378" s="418"/>
      <c r="I378" s="418"/>
    </row>
    <row r="379" spans="1:9" s="133" customFormat="1" ht="21" x14ac:dyDescent="0.35">
      <c r="C379" s="418" t="s">
        <v>2032</v>
      </c>
      <c r="D379" s="422"/>
      <c r="E379" s="422"/>
      <c r="F379" s="422"/>
      <c r="G379" s="422"/>
      <c r="H379" s="422"/>
      <c r="I379" s="422"/>
    </row>
    <row r="380" spans="1:9" s="133" customFormat="1" ht="11.45" customHeight="1" x14ac:dyDescent="0.25"/>
    <row r="381" spans="1:9" s="133" customFormat="1" ht="21" x14ac:dyDescent="0.35">
      <c r="C381" s="10" t="str">
        <f>IF(ASNS!$A372&lt;&gt;"",IF(VLOOKUP($A372,'Saisie des compétences'!$H:$AH,27,0)="a",VLOOKUP($A372,'Import élèves'!$C:$G,4,0),""),"")</f>
        <v/>
      </c>
      <c r="D381" s="10"/>
      <c r="E381" s="10" t="str">
        <f>IF(ASNS!$A372&lt;&gt;"",IF(VLOOKUP($A372,'Saisie des compétences'!$H:$AH,27,0)="a",VLOOKUP($A372,'Import élèves'!$C:$G,3,0),""),"")</f>
        <v/>
      </c>
      <c r="H381" s="10"/>
    </row>
    <row r="382" spans="1:9" s="133" customFormat="1" ht="34.9" customHeight="1" x14ac:dyDescent="0.35">
      <c r="C382" s="10" t="s">
        <v>2007</v>
      </c>
      <c r="D382" s="10"/>
      <c r="E382" s="417" t="str">
        <f>IF(ASNS!$A372&lt;&gt;"",IF(VLOOKUP($A372,'Saisie des compétences'!$H:$AH,27,0)="a",VLOOKUP($A372,'Import élèves'!$C:$G,5,0),""),"")</f>
        <v/>
      </c>
      <c r="F382" s="417"/>
    </row>
    <row r="383" spans="1:9" s="133" customFormat="1" ht="28.15" customHeight="1" x14ac:dyDescent="0.3">
      <c r="C383" s="418" t="s">
        <v>2095</v>
      </c>
      <c r="D383" s="418"/>
      <c r="E383" s="418"/>
      <c r="F383" s="418"/>
      <c r="G383" s="418"/>
      <c r="H383" s="418"/>
      <c r="I383" s="418"/>
    </row>
    <row r="384" spans="1:9" s="133" customFormat="1" ht="18.75" x14ac:dyDescent="0.3">
      <c r="C384" s="418" t="s">
        <v>2008</v>
      </c>
      <c r="D384" s="418"/>
      <c r="E384" s="418"/>
      <c r="F384" s="418"/>
      <c r="G384" s="418"/>
      <c r="H384" s="418"/>
      <c r="I384" s="418"/>
    </row>
    <row r="385" spans="3:9" s="133" customFormat="1" ht="21" x14ac:dyDescent="0.35">
      <c r="C385" s="10"/>
      <c r="D385" s="10"/>
      <c r="E385" s="10"/>
      <c r="F385" s="10"/>
      <c r="G385" s="10"/>
      <c r="H385" s="10"/>
    </row>
    <row r="386" spans="3:9" s="133" customFormat="1" ht="25.9" customHeight="1" x14ac:dyDescent="0.35">
      <c r="C386" s="165" t="s">
        <v>2038</v>
      </c>
      <c r="D386" s="149"/>
      <c r="E386" s="149"/>
      <c r="F386" s="149"/>
      <c r="G386" s="160"/>
      <c r="H386" s="144"/>
      <c r="I386" s="150"/>
    </row>
    <row r="387" spans="3:9" s="133" customFormat="1" ht="21" x14ac:dyDescent="0.35">
      <c r="C387" s="151" t="str">
        <f>CONCATENATE("  ",Sélection!$N$22,"  ",Sélection!$N$24,", ", Sélection!$N$26)</f>
        <v xml:space="preserve">    , PE</v>
      </c>
      <c r="D387" s="152"/>
      <c r="E387" s="152"/>
      <c r="G387" s="152" t="str">
        <f>CONCATENATE(Sélection!$Q$22,"  ",Sélection!$Q$24,", ", Sélection!$Q$26)</f>
        <v xml:space="preserve">  , MNS</v>
      </c>
      <c r="H387" s="14"/>
      <c r="I387" s="31"/>
    </row>
    <row r="388" spans="3:9" s="133" customFormat="1" x14ac:dyDescent="0.25">
      <c r="C388" s="147"/>
      <c r="D388" s="14"/>
      <c r="E388" s="14"/>
      <c r="G388" s="14"/>
      <c r="H388" s="14"/>
      <c r="I388" s="31"/>
    </row>
    <row r="389" spans="3:9" s="155" customFormat="1" ht="20.45" customHeight="1" x14ac:dyDescent="0.25">
      <c r="C389" s="156" t="s">
        <v>2034</v>
      </c>
      <c r="D389" s="157"/>
      <c r="E389" s="157"/>
      <c r="G389" s="157" t="s">
        <v>2030</v>
      </c>
      <c r="H389" s="153"/>
      <c r="I389" s="154"/>
    </row>
    <row r="390" spans="3:9" s="133" customFormat="1" x14ac:dyDescent="0.25">
      <c r="C390" s="158" t="s">
        <v>2035</v>
      </c>
      <c r="D390" s="159"/>
      <c r="E390" s="159"/>
      <c r="G390" s="159" t="s">
        <v>2031</v>
      </c>
      <c r="H390" s="14"/>
      <c r="I390" s="31"/>
    </row>
    <row r="391" spans="3:9" s="133" customFormat="1" x14ac:dyDescent="0.25">
      <c r="C391" s="147"/>
      <c r="D391" s="14"/>
      <c r="E391" s="14"/>
      <c r="F391" s="14"/>
      <c r="G391" s="14"/>
      <c r="H391" s="14"/>
      <c r="I391" s="31"/>
    </row>
    <row r="392" spans="3:9" s="133" customFormat="1" x14ac:dyDescent="0.25">
      <c r="C392" s="147"/>
      <c r="D392" s="14"/>
      <c r="E392" s="14"/>
      <c r="F392" s="14"/>
      <c r="G392" s="14"/>
      <c r="H392" s="14"/>
      <c r="I392" s="31"/>
    </row>
    <row r="393" spans="3:9" s="133" customFormat="1" x14ac:dyDescent="0.25">
      <c r="C393" s="147"/>
      <c r="D393" s="14"/>
      <c r="E393" s="14"/>
      <c r="F393" s="14"/>
      <c r="G393" s="14"/>
      <c r="H393" s="14"/>
      <c r="I393" s="31"/>
    </row>
    <row r="394" spans="3:9" s="133" customFormat="1" x14ac:dyDescent="0.25">
      <c r="C394" s="147"/>
      <c r="D394" s="14"/>
      <c r="E394" s="14"/>
      <c r="F394" s="14"/>
      <c r="G394" s="14"/>
      <c r="H394" s="14"/>
      <c r="I394" s="31"/>
    </row>
    <row r="395" spans="3:9" s="133" customFormat="1" x14ac:dyDescent="0.25">
      <c r="C395" s="148"/>
      <c r="D395" s="16"/>
      <c r="E395" s="16"/>
      <c r="F395" s="16"/>
      <c r="G395" s="16"/>
      <c r="H395" s="16"/>
      <c r="I395" s="32"/>
    </row>
    <row r="396" spans="3:9" s="133" customFormat="1" ht="21.95" customHeight="1" x14ac:dyDescent="0.25"/>
    <row r="397" spans="3:9" s="133" customFormat="1" ht="21.95" customHeight="1" x14ac:dyDescent="0.25">
      <c r="H397" s="161"/>
      <c r="I397" s="150"/>
    </row>
    <row r="398" spans="3:9" s="133" customFormat="1" ht="35.450000000000003" customHeight="1" x14ac:dyDescent="0.65">
      <c r="E398" s="163"/>
      <c r="F398" s="141"/>
      <c r="G398" s="142"/>
      <c r="H398" s="419" t="s">
        <v>2037</v>
      </c>
      <c r="I398" s="420"/>
    </row>
    <row r="399" spans="3:9" s="133" customFormat="1" x14ac:dyDescent="0.25">
      <c r="E399" s="164"/>
      <c r="H399" s="147"/>
      <c r="I399" s="31"/>
    </row>
    <row r="400" spans="3:9" s="133" customFormat="1" ht="35.450000000000003" customHeight="1" x14ac:dyDescent="0.65">
      <c r="E400" s="163"/>
      <c r="F400" s="141"/>
      <c r="G400" s="142"/>
      <c r="H400" s="162"/>
      <c r="I400" s="31"/>
    </row>
    <row r="401" spans="1:9" s="133" customFormat="1" x14ac:dyDescent="0.25">
      <c r="H401" s="147"/>
      <c r="I401" s="31"/>
    </row>
    <row r="402" spans="1:9" s="133" customFormat="1" x14ac:dyDescent="0.25">
      <c r="H402" s="148"/>
      <c r="I402" s="32"/>
    </row>
    <row r="403" spans="1:9" s="133" customFormat="1" ht="36" x14ac:dyDescent="0.65">
      <c r="C403" s="163" t="s">
        <v>2120</v>
      </c>
      <c r="E403" s="163"/>
      <c r="G403" s="163"/>
      <c r="H403" s="14"/>
      <c r="I403" s="14"/>
    </row>
    <row r="404" spans="1:9" s="133" customFormat="1" ht="24" customHeight="1" x14ac:dyDescent="0.65">
      <c r="G404" s="163"/>
    </row>
    <row r="405" spans="1:9" s="133" customFormat="1" ht="21" x14ac:dyDescent="0.35">
      <c r="A405" s="10"/>
      <c r="B405" s="10"/>
      <c r="C405" s="421">
        <f>Paramètres!$H$3</f>
        <v>0</v>
      </c>
      <c r="D405" s="421"/>
      <c r="E405" s="421"/>
      <c r="F405" s="421"/>
      <c r="G405" s="421"/>
      <c r="H405" s="421"/>
    </row>
    <row r="406" spans="1:9" s="133" customFormat="1" x14ac:dyDescent="0.25"/>
    <row r="407" spans="1:9" s="133" customFormat="1" ht="23.45" customHeight="1" x14ac:dyDescent="0.35">
      <c r="A407" s="133">
        <v>12</v>
      </c>
      <c r="C407" s="143" t="str">
        <f>CONCATENATE("  ",Paramètres!$E$14)</f>
        <v xml:space="preserve">  </v>
      </c>
      <c r="D407" s="144"/>
      <c r="E407" s="144"/>
      <c r="F407" s="144"/>
      <c r="G407" s="144" t="str">
        <f>Paramètres!$E$16</f>
        <v/>
      </c>
      <c r="H407" s="149"/>
      <c r="I407" s="150"/>
    </row>
    <row r="408" spans="1:9" s="133" customFormat="1" ht="27.6" customHeight="1" x14ac:dyDescent="0.3">
      <c r="A408" s="133" t="str">
        <f>IFERROR(VLOOKUP(A407,Sélection!$B$2:$F$400,2,0),"")</f>
        <v/>
      </c>
      <c r="C408" s="145" t="s">
        <v>2036</v>
      </c>
      <c r="D408" s="146"/>
      <c r="E408" s="146"/>
      <c r="F408" s="14"/>
      <c r="G408" s="146" t="s">
        <v>2029</v>
      </c>
      <c r="H408" s="14"/>
      <c r="I408" s="31"/>
    </row>
    <row r="409" spans="1:9" s="133" customFormat="1" x14ac:dyDescent="0.25">
      <c r="C409" s="147"/>
      <c r="D409" s="14"/>
      <c r="E409" s="14"/>
      <c r="F409" s="14"/>
      <c r="G409" s="14"/>
      <c r="H409" s="14"/>
      <c r="I409" s="31"/>
    </row>
    <row r="410" spans="1:9" s="133" customFormat="1" ht="34.9" customHeight="1" x14ac:dyDescent="0.25">
      <c r="C410" s="147"/>
      <c r="D410" s="14"/>
      <c r="E410" s="14"/>
      <c r="F410" s="14"/>
      <c r="G410" s="14"/>
      <c r="H410" s="14"/>
      <c r="I410" s="31"/>
    </row>
    <row r="411" spans="1:9" s="133" customFormat="1" ht="34.9" customHeight="1" x14ac:dyDescent="0.25">
      <c r="C411" s="148"/>
      <c r="D411" s="16"/>
      <c r="E411" s="16"/>
      <c r="F411" s="16"/>
      <c r="G411" s="16"/>
      <c r="H411" s="16"/>
      <c r="I411" s="32"/>
    </row>
    <row r="412" spans="1:9" s="133" customFormat="1" x14ac:dyDescent="0.25"/>
    <row r="413" spans="1:9" s="133" customFormat="1" x14ac:dyDescent="0.25"/>
    <row r="414" spans="1:9" s="133" customFormat="1" ht="18.75" x14ac:dyDescent="0.3">
      <c r="C414" s="418" t="s">
        <v>2033</v>
      </c>
      <c r="D414" s="418"/>
      <c r="E414" s="418"/>
      <c r="F414" s="418"/>
      <c r="G414" s="418"/>
      <c r="H414" s="418"/>
      <c r="I414" s="418"/>
    </row>
    <row r="415" spans="1:9" s="133" customFormat="1" ht="21" x14ac:dyDescent="0.35">
      <c r="C415" s="418" t="s">
        <v>2032</v>
      </c>
      <c r="D415" s="422"/>
      <c r="E415" s="422"/>
      <c r="F415" s="422"/>
      <c r="G415" s="422"/>
      <c r="H415" s="422"/>
      <c r="I415" s="422"/>
    </row>
    <row r="416" spans="1:9" s="133" customFormat="1" ht="11.45" customHeight="1" x14ac:dyDescent="0.25"/>
    <row r="417" spans="3:9" s="133" customFormat="1" ht="21" x14ac:dyDescent="0.35">
      <c r="C417" s="10" t="str">
        <f>IF(ASNS!$A408&lt;&gt;"",IF(VLOOKUP($A408,'Saisie des compétences'!$H:$AH,27,0)="a",VLOOKUP($A408,'Import élèves'!$C:$G,4,0),""),"")</f>
        <v/>
      </c>
      <c r="D417" s="10"/>
      <c r="E417" s="10" t="str">
        <f>IF(ASNS!$A408&lt;&gt;"",IF(VLOOKUP($A408,'Saisie des compétences'!$H:$AH,27,0)="a",VLOOKUP($A408,'Import élèves'!$C:$G,3,0),""),"")</f>
        <v/>
      </c>
      <c r="H417" s="10"/>
    </row>
    <row r="418" spans="3:9" s="133" customFormat="1" ht="34.9" customHeight="1" x14ac:dyDescent="0.35">
      <c r="C418" s="10" t="s">
        <v>2007</v>
      </c>
      <c r="D418" s="10"/>
      <c r="E418" s="417" t="str">
        <f>IF(ASNS!$A408&lt;&gt;"",IF(VLOOKUP($A408,'Saisie des compétences'!$H:$AH,27,0)="a",VLOOKUP($A408,'Import élèves'!$C:$G,5,0),""),"")</f>
        <v/>
      </c>
      <c r="F418" s="417"/>
    </row>
    <row r="419" spans="3:9" s="133" customFormat="1" ht="28.15" customHeight="1" x14ac:dyDescent="0.3">
      <c r="C419" s="418" t="s">
        <v>2095</v>
      </c>
      <c r="D419" s="418"/>
      <c r="E419" s="418"/>
      <c r="F419" s="418"/>
      <c r="G419" s="418"/>
      <c r="H419" s="418"/>
      <c r="I419" s="418"/>
    </row>
    <row r="420" spans="3:9" s="133" customFormat="1" ht="18.75" x14ac:dyDescent="0.3">
      <c r="C420" s="418" t="s">
        <v>2008</v>
      </c>
      <c r="D420" s="418"/>
      <c r="E420" s="418"/>
      <c r="F420" s="418"/>
      <c r="G420" s="418"/>
      <c r="H420" s="418"/>
      <c r="I420" s="418"/>
    </row>
    <row r="421" spans="3:9" s="133" customFormat="1" ht="21" x14ac:dyDescent="0.35">
      <c r="C421" s="10"/>
      <c r="D421" s="10"/>
      <c r="E421" s="10"/>
      <c r="F421" s="10"/>
      <c r="G421" s="10"/>
      <c r="H421" s="10"/>
    </row>
    <row r="422" spans="3:9" s="133" customFormat="1" ht="25.9" customHeight="1" x14ac:dyDescent="0.35">
      <c r="C422" s="165" t="s">
        <v>2038</v>
      </c>
      <c r="D422" s="149"/>
      <c r="E422" s="149"/>
      <c r="F422" s="149"/>
      <c r="G422" s="160"/>
      <c r="H422" s="144"/>
      <c r="I422" s="150"/>
    </row>
    <row r="423" spans="3:9" s="133" customFormat="1" ht="21" x14ac:dyDescent="0.35">
      <c r="C423" s="151" t="str">
        <f>CONCATENATE("  ",Sélection!$N$22,"  ",Sélection!$N$24,", ", Sélection!$N$26)</f>
        <v xml:space="preserve">    , PE</v>
      </c>
      <c r="D423" s="152"/>
      <c r="E423" s="152"/>
      <c r="G423" s="152" t="str">
        <f>CONCATENATE(Sélection!$Q$22,"  ",Sélection!$Q$24,", ", Sélection!$Q$26)</f>
        <v xml:space="preserve">  , MNS</v>
      </c>
      <c r="H423" s="14"/>
      <c r="I423" s="31"/>
    </row>
    <row r="424" spans="3:9" s="133" customFormat="1" x14ac:dyDescent="0.25">
      <c r="C424" s="147"/>
      <c r="D424" s="14"/>
      <c r="E424" s="14"/>
      <c r="G424" s="14"/>
      <c r="H424" s="14"/>
      <c r="I424" s="31"/>
    </row>
    <row r="425" spans="3:9" s="155" customFormat="1" ht="20.45" customHeight="1" x14ac:dyDescent="0.25">
      <c r="C425" s="156" t="s">
        <v>2034</v>
      </c>
      <c r="D425" s="157"/>
      <c r="E425" s="157"/>
      <c r="G425" s="157" t="s">
        <v>2030</v>
      </c>
      <c r="H425" s="153"/>
      <c r="I425" s="154"/>
    </row>
    <row r="426" spans="3:9" s="133" customFormat="1" x14ac:dyDescent="0.25">
      <c r="C426" s="158" t="s">
        <v>2035</v>
      </c>
      <c r="D426" s="159"/>
      <c r="E426" s="159"/>
      <c r="G426" s="159" t="s">
        <v>2031</v>
      </c>
      <c r="H426" s="14"/>
      <c r="I426" s="31"/>
    </row>
    <row r="427" spans="3:9" s="133" customFormat="1" x14ac:dyDescent="0.25">
      <c r="C427" s="147"/>
      <c r="D427" s="14"/>
      <c r="E427" s="14"/>
      <c r="F427" s="14"/>
      <c r="G427" s="14"/>
      <c r="H427" s="14"/>
      <c r="I427" s="31"/>
    </row>
    <row r="428" spans="3:9" s="133" customFormat="1" x14ac:dyDescent="0.25">
      <c r="C428" s="147"/>
      <c r="D428" s="14"/>
      <c r="E428" s="14"/>
      <c r="F428" s="14"/>
      <c r="G428" s="14"/>
      <c r="H428" s="14"/>
      <c r="I428" s="31"/>
    </row>
    <row r="429" spans="3:9" s="133" customFormat="1" x14ac:dyDescent="0.25">
      <c r="C429" s="147"/>
      <c r="D429" s="14"/>
      <c r="E429" s="14"/>
      <c r="F429" s="14"/>
      <c r="G429" s="14"/>
      <c r="H429" s="14"/>
      <c r="I429" s="31"/>
    </row>
    <row r="430" spans="3:9" s="133" customFormat="1" x14ac:dyDescent="0.25">
      <c r="C430" s="147"/>
      <c r="D430" s="14"/>
      <c r="E430" s="14"/>
      <c r="F430" s="14"/>
      <c r="G430" s="14"/>
      <c r="H430" s="14"/>
      <c r="I430" s="31"/>
    </row>
    <row r="431" spans="3:9" s="133" customFormat="1" x14ac:dyDescent="0.25">
      <c r="C431" s="148"/>
      <c r="D431" s="16"/>
      <c r="E431" s="16"/>
      <c r="F431" s="16"/>
      <c r="G431" s="16"/>
      <c r="H431" s="16"/>
      <c r="I431" s="32"/>
    </row>
    <row r="432" spans="3:9" s="133" customFormat="1" ht="21.95" customHeight="1" x14ac:dyDescent="0.25"/>
    <row r="433" spans="1:9" s="133" customFormat="1" ht="21.95" customHeight="1" x14ac:dyDescent="0.25">
      <c r="H433" s="161"/>
      <c r="I433" s="150"/>
    </row>
    <row r="434" spans="1:9" s="133" customFormat="1" ht="35.450000000000003" customHeight="1" x14ac:dyDescent="0.65">
      <c r="E434" s="163"/>
      <c r="F434" s="141"/>
      <c r="G434" s="142"/>
      <c r="H434" s="419" t="s">
        <v>2037</v>
      </c>
      <c r="I434" s="420"/>
    </row>
    <row r="435" spans="1:9" s="133" customFormat="1" x14ac:dyDescent="0.25">
      <c r="E435" s="164"/>
      <c r="H435" s="147"/>
      <c r="I435" s="31"/>
    </row>
    <row r="436" spans="1:9" s="133" customFormat="1" ht="35.450000000000003" customHeight="1" x14ac:dyDescent="0.65">
      <c r="E436" s="163"/>
      <c r="F436" s="141"/>
      <c r="G436" s="142"/>
      <c r="H436" s="162"/>
      <c r="I436" s="31"/>
    </row>
    <row r="437" spans="1:9" s="133" customFormat="1" x14ac:dyDescent="0.25">
      <c r="H437" s="147"/>
      <c r="I437" s="31"/>
    </row>
    <row r="438" spans="1:9" s="133" customFormat="1" x14ac:dyDescent="0.25">
      <c r="H438" s="148"/>
      <c r="I438" s="32"/>
    </row>
    <row r="439" spans="1:9" s="133" customFormat="1" ht="36" x14ac:dyDescent="0.65">
      <c r="C439" s="163" t="s">
        <v>2120</v>
      </c>
      <c r="E439" s="163"/>
      <c r="G439" s="163"/>
      <c r="H439" s="14"/>
      <c r="I439" s="14"/>
    </row>
    <row r="440" spans="1:9" s="133" customFormat="1" ht="24" customHeight="1" x14ac:dyDescent="0.65">
      <c r="G440" s="163"/>
    </row>
    <row r="441" spans="1:9" s="133" customFormat="1" ht="21" x14ac:dyDescent="0.35">
      <c r="A441" s="10"/>
      <c r="B441" s="10"/>
      <c r="C441" s="421">
        <f>Paramètres!$H$3</f>
        <v>0</v>
      </c>
      <c r="D441" s="421"/>
      <c r="E441" s="421"/>
      <c r="F441" s="421"/>
      <c r="G441" s="421"/>
      <c r="H441" s="421"/>
    </row>
    <row r="442" spans="1:9" s="133" customFormat="1" x14ac:dyDescent="0.25"/>
    <row r="443" spans="1:9" s="133" customFormat="1" ht="23.45" customHeight="1" x14ac:dyDescent="0.35">
      <c r="A443" s="133">
        <v>13</v>
      </c>
      <c r="C443" s="143" t="str">
        <f>CONCATENATE("  ",Paramètres!$E$14)</f>
        <v xml:space="preserve">  </v>
      </c>
      <c r="D443" s="144"/>
      <c r="E443" s="144"/>
      <c r="F443" s="144"/>
      <c r="G443" s="144" t="str">
        <f>Paramètres!$E$16</f>
        <v/>
      </c>
      <c r="H443" s="149"/>
      <c r="I443" s="150"/>
    </row>
    <row r="444" spans="1:9" s="133" customFormat="1" ht="27.6" customHeight="1" x14ac:dyDescent="0.3">
      <c r="A444" s="133" t="str">
        <f>IFERROR(VLOOKUP(A443,Sélection!$B$2:$F$400,2,0),"")</f>
        <v/>
      </c>
      <c r="C444" s="145" t="s">
        <v>2036</v>
      </c>
      <c r="D444" s="146"/>
      <c r="E444" s="146"/>
      <c r="F444" s="14"/>
      <c r="G444" s="146" t="s">
        <v>2029</v>
      </c>
      <c r="H444" s="14"/>
      <c r="I444" s="31"/>
    </row>
    <row r="445" spans="1:9" s="133" customFormat="1" x14ac:dyDescent="0.25">
      <c r="C445" s="147"/>
      <c r="D445" s="14"/>
      <c r="E445" s="14"/>
      <c r="F445" s="14"/>
      <c r="G445" s="14"/>
      <c r="H445" s="14"/>
      <c r="I445" s="31"/>
    </row>
    <row r="446" spans="1:9" s="133" customFormat="1" ht="34.9" customHeight="1" x14ac:dyDescent="0.25">
      <c r="C446" s="147"/>
      <c r="D446" s="14"/>
      <c r="E446" s="14"/>
      <c r="F446" s="14"/>
      <c r="G446" s="14"/>
      <c r="H446" s="14"/>
      <c r="I446" s="31"/>
    </row>
    <row r="447" spans="1:9" s="133" customFormat="1" ht="34.9" customHeight="1" x14ac:dyDescent="0.25">
      <c r="C447" s="148"/>
      <c r="D447" s="16"/>
      <c r="E447" s="16"/>
      <c r="F447" s="16"/>
      <c r="G447" s="16"/>
      <c r="H447" s="16"/>
      <c r="I447" s="32"/>
    </row>
    <row r="448" spans="1:9" s="133" customFormat="1" x14ac:dyDescent="0.25"/>
    <row r="449" spans="3:9" s="133" customFormat="1" x14ac:dyDescent="0.25"/>
    <row r="450" spans="3:9" s="133" customFormat="1" ht="18.75" x14ac:dyDescent="0.3">
      <c r="C450" s="418" t="s">
        <v>2033</v>
      </c>
      <c r="D450" s="418"/>
      <c r="E450" s="418"/>
      <c r="F450" s="418"/>
      <c r="G450" s="418"/>
      <c r="H450" s="418"/>
      <c r="I450" s="418"/>
    </row>
    <row r="451" spans="3:9" s="133" customFormat="1" ht="21" x14ac:dyDescent="0.35">
      <c r="C451" s="418" t="s">
        <v>2032</v>
      </c>
      <c r="D451" s="422"/>
      <c r="E451" s="422"/>
      <c r="F451" s="422"/>
      <c r="G451" s="422"/>
      <c r="H451" s="422"/>
      <c r="I451" s="422"/>
    </row>
    <row r="452" spans="3:9" s="133" customFormat="1" ht="11.45" customHeight="1" x14ac:dyDescent="0.25"/>
    <row r="453" spans="3:9" s="133" customFormat="1" ht="21" x14ac:dyDescent="0.35">
      <c r="C453" s="10" t="str">
        <f>IF(ASNS!$A444&lt;&gt;"",IF(VLOOKUP($A444,'Saisie des compétences'!$H:$AH,27,0)="a",VLOOKUP($A444,'Import élèves'!$C:$G,4,0),""),"")</f>
        <v/>
      </c>
      <c r="D453" s="10"/>
      <c r="E453" s="10" t="str">
        <f>IF(ASNS!$A444&lt;&gt;"",IF(VLOOKUP($A444,'Saisie des compétences'!$H:$AH,27,0)="a",VLOOKUP($A444,'Import élèves'!$C:$G,3,0),""),"")</f>
        <v/>
      </c>
      <c r="H453" s="10"/>
    </row>
    <row r="454" spans="3:9" s="133" customFormat="1" ht="34.9" customHeight="1" x14ac:dyDescent="0.35">
      <c r="C454" s="10" t="s">
        <v>2007</v>
      </c>
      <c r="D454" s="10"/>
      <c r="E454" s="417" t="str">
        <f>IF(ASNS!$A444&lt;&gt;"",IF(VLOOKUP($A444,'Saisie des compétences'!$H:$AH,27,0)="a",VLOOKUP($A444,'Import élèves'!$C:$G,5,0),""),"")</f>
        <v/>
      </c>
      <c r="F454" s="417"/>
    </row>
    <row r="455" spans="3:9" s="133" customFormat="1" ht="28.15" customHeight="1" x14ac:dyDescent="0.3">
      <c r="C455" s="418" t="s">
        <v>2095</v>
      </c>
      <c r="D455" s="418"/>
      <c r="E455" s="418"/>
      <c r="F455" s="418"/>
      <c r="G455" s="418"/>
      <c r="H455" s="418"/>
      <c r="I455" s="418"/>
    </row>
    <row r="456" spans="3:9" s="133" customFormat="1" ht="18.75" x14ac:dyDescent="0.3">
      <c r="C456" s="418" t="s">
        <v>2008</v>
      </c>
      <c r="D456" s="418"/>
      <c r="E456" s="418"/>
      <c r="F456" s="418"/>
      <c r="G456" s="418"/>
      <c r="H456" s="418"/>
      <c r="I456" s="418"/>
    </row>
    <row r="457" spans="3:9" s="133" customFormat="1" ht="21" x14ac:dyDescent="0.35">
      <c r="C457" s="10"/>
      <c r="D457" s="10"/>
      <c r="E457" s="10"/>
      <c r="F457" s="10"/>
      <c r="G457" s="10"/>
      <c r="H457" s="10"/>
    </row>
    <row r="458" spans="3:9" s="133" customFormat="1" ht="25.9" customHeight="1" x14ac:dyDescent="0.35">
      <c r="C458" s="165" t="s">
        <v>2038</v>
      </c>
      <c r="D458" s="149"/>
      <c r="E458" s="149"/>
      <c r="F458" s="149"/>
      <c r="G458" s="160"/>
      <c r="H458" s="144"/>
      <c r="I458" s="150"/>
    </row>
    <row r="459" spans="3:9" s="133" customFormat="1" ht="21" x14ac:dyDescent="0.35">
      <c r="C459" s="151" t="str">
        <f>CONCATENATE("  ",Sélection!$N$22,"  ",Sélection!$N$24,", ", Sélection!$N$26)</f>
        <v xml:space="preserve">    , PE</v>
      </c>
      <c r="D459" s="152"/>
      <c r="E459" s="152"/>
      <c r="G459" s="152" t="str">
        <f>CONCATENATE(Sélection!$Q$22,"  ",Sélection!$Q$24,", ", Sélection!$Q$26)</f>
        <v xml:space="preserve">  , MNS</v>
      </c>
      <c r="H459" s="14"/>
      <c r="I459" s="31"/>
    </row>
    <row r="460" spans="3:9" s="133" customFormat="1" x14ac:dyDescent="0.25">
      <c r="C460" s="147"/>
      <c r="D460" s="14"/>
      <c r="E460" s="14"/>
      <c r="G460" s="14"/>
      <c r="H460" s="14"/>
      <c r="I460" s="31"/>
    </row>
    <row r="461" spans="3:9" s="155" customFormat="1" ht="20.45" customHeight="1" x14ac:dyDescent="0.25">
      <c r="C461" s="156" t="s">
        <v>2034</v>
      </c>
      <c r="D461" s="157"/>
      <c r="E461" s="157"/>
      <c r="G461" s="157" t="s">
        <v>2030</v>
      </c>
      <c r="H461" s="153"/>
      <c r="I461" s="154"/>
    </row>
    <row r="462" spans="3:9" s="133" customFormat="1" x14ac:dyDescent="0.25">
      <c r="C462" s="158" t="s">
        <v>2035</v>
      </c>
      <c r="D462" s="159"/>
      <c r="E462" s="159"/>
      <c r="G462" s="159" t="s">
        <v>2031</v>
      </c>
      <c r="H462" s="14"/>
      <c r="I462" s="31"/>
    </row>
    <row r="463" spans="3:9" s="133" customFormat="1" x14ac:dyDescent="0.25">
      <c r="C463" s="147"/>
      <c r="D463" s="14"/>
      <c r="E463" s="14"/>
      <c r="F463" s="14"/>
      <c r="G463" s="14"/>
      <c r="H463" s="14"/>
      <c r="I463" s="31"/>
    </row>
    <row r="464" spans="3:9" s="133" customFormat="1" x14ac:dyDescent="0.25">
      <c r="C464" s="147"/>
      <c r="D464" s="14"/>
      <c r="E464" s="14"/>
      <c r="F464" s="14"/>
      <c r="G464" s="14"/>
      <c r="H464" s="14"/>
      <c r="I464" s="31"/>
    </row>
    <row r="465" spans="1:9" s="133" customFormat="1" x14ac:dyDescent="0.25">
      <c r="C465" s="147"/>
      <c r="D465" s="14"/>
      <c r="E465" s="14"/>
      <c r="F465" s="14"/>
      <c r="G465" s="14"/>
      <c r="H465" s="14"/>
      <c r="I465" s="31"/>
    </row>
    <row r="466" spans="1:9" s="133" customFormat="1" x14ac:dyDescent="0.25">
      <c r="C466" s="147"/>
      <c r="D466" s="14"/>
      <c r="E466" s="14"/>
      <c r="F466" s="14"/>
      <c r="G466" s="14"/>
      <c r="H466" s="14"/>
      <c r="I466" s="31"/>
    </row>
    <row r="467" spans="1:9" s="133" customFormat="1" x14ac:dyDescent="0.25">
      <c r="C467" s="148"/>
      <c r="D467" s="16"/>
      <c r="E467" s="16"/>
      <c r="F467" s="16"/>
      <c r="G467" s="16"/>
      <c r="H467" s="16"/>
      <c r="I467" s="32"/>
    </row>
    <row r="468" spans="1:9" s="133" customFormat="1" ht="21.95" customHeight="1" x14ac:dyDescent="0.25"/>
    <row r="469" spans="1:9" s="133" customFormat="1" ht="21.95" customHeight="1" x14ac:dyDescent="0.25">
      <c r="H469" s="161"/>
      <c r="I469" s="150"/>
    </row>
    <row r="470" spans="1:9" s="133" customFormat="1" ht="35.450000000000003" customHeight="1" x14ac:dyDescent="0.65">
      <c r="E470" s="163"/>
      <c r="F470" s="141"/>
      <c r="G470" s="142"/>
      <c r="H470" s="419" t="s">
        <v>2037</v>
      </c>
      <c r="I470" s="420"/>
    </row>
    <row r="471" spans="1:9" s="133" customFormat="1" x14ac:dyDescent="0.25">
      <c r="E471" s="164"/>
      <c r="H471" s="147"/>
      <c r="I471" s="31"/>
    </row>
    <row r="472" spans="1:9" s="133" customFormat="1" ht="35.450000000000003" customHeight="1" x14ac:dyDescent="0.65">
      <c r="E472" s="163"/>
      <c r="F472" s="141"/>
      <c r="G472" s="142"/>
      <c r="H472" s="162"/>
      <c r="I472" s="31"/>
    </row>
    <row r="473" spans="1:9" s="133" customFormat="1" x14ac:dyDescent="0.25">
      <c r="H473" s="147"/>
      <c r="I473" s="31"/>
    </row>
    <row r="474" spans="1:9" s="133" customFormat="1" x14ac:dyDescent="0.25">
      <c r="H474" s="148"/>
      <c r="I474" s="32"/>
    </row>
    <row r="475" spans="1:9" s="133" customFormat="1" ht="36" x14ac:dyDescent="0.65">
      <c r="C475" s="163" t="s">
        <v>2120</v>
      </c>
      <c r="E475" s="163"/>
      <c r="G475" s="163"/>
      <c r="H475" s="14"/>
      <c r="I475" s="14"/>
    </row>
    <row r="476" spans="1:9" s="133" customFormat="1" ht="24" customHeight="1" x14ac:dyDescent="0.65">
      <c r="G476" s="163"/>
    </row>
    <row r="477" spans="1:9" s="133" customFormat="1" ht="21" x14ac:dyDescent="0.35">
      <c r="A477" s="10"/>
      <c r="B477" s="10"/>
      <c r="C477" s="421">
        <f>Paramètres!$H$3</f>
        <v>0</v>
      </c>
      <c r="D477" s="421"/>
      <c r="E477" s="421"/>
      <c r="F477" s="421"/>
      <c r="G477" s="421"/>
      <c r="H477" s="421"/>
    </row>
    <row r="478" spans="1:9" s="133" customFormat="1" x14ac:dyDescent="0.25"/>
    <row r="479" spans="1:9" s="133" customFormat="1" ht="23.45" customHeight="1" x14ac:dyDescent="0.35">
      <c r="A479" s="133">
        <v>14</v>
      </c>
      <c r="C479" s="143" t="str">
        <f>CONCATENATE("  ",Paramètres!$E$14)</f>
        <v xml:space="preserve">  </v>
      </c>
      <c r="D479" s="144"/>
      <c r="E479" s="144"/>
      <c r="F479" s="144"/>
      <c r="G479" s="144" t="str">
        <f>Paramètres!$E$16</f>
        <v/>
      </c>
      <c r="H479" s="149"/>
      <c r="I479" s="150"/>
    </row>
    <row r="480" spans="1:9" s="133" customFormat="1" ht="27.6" customHeight="1" x14ac:dyDescent="0.3">
      <c r="A480" s="133" t="str">
        <f>IFERROR(VLOOKUP(A479,Sélection!$B$2:$F$400,2,0),"")</f>
        <v/>
      </c>
      <c r="C480" s="145" t="s">
        <v>2036</v>
      </c>
      <c r="D480" s="146"/>
      <c r="E480" s="146"/>
      <c r="F480" s="14"/>
      <c r="G480" s="146" t="s">
        <v>2029</v>
      </c>
      <c r="H480" s="14"/>
      <c r="I480" s="31"/>
    </row>
    <row r="481" spans="3:9" s="133" customFormat="1" x14ac:dyDescent="0.25">
      <c r="C481" s="147"/>
      <c r="D481" s="14"/>
      <c r="E481" s="14"/>
      <c r="F481" s="14"/>
      <c r="G481" s="14"/>
      <c r="H481" s="14"/>
      <c r="I481" s="31"/>
    </row>
    <row r="482" spans="3:9" s="133" customFormat="1" ht="34.9" customHeight="1" x14ac:dyDescent="0.25">
      <c r="C482" s="147"/>
      <c r="D482" s="14"/>
      <c r="E482" s="14"/>
      <c r="F482" s="14"/>
      <c r="G482" s="14"/>
      <c r="H482" s="14"/>
      <c r="I482" s="31"/>
    </row>
    <row r="483" spans="3:9" s="133" customFormat="1" ht="34.9" customHeight="1" x14ac:dyDescent="0.25">
      <c r="C483" s="148"/>
      <c r="D483" s="16"/>
      <c r="E483" s="16"/>
      <c r="F483" s="16"/>
      <c r="G483" s="16"/>
      <c r="H483" s="16"/>
      <c r="I483" s="32"/>
    </row>
    <row r="484" spans="3:9" s="133" customFormat="1" x14ac:dyDescent="0.25"/>
    <row r="485" spans="3:9" s="133" customFormat="1" x14ac:dyDescent="0.25"/>
    <row r="486" spans="3:9" s="133" customFormat="1" ht="18.75" x14ac:dyDescent="0.3">
      <c r="C486" s="418" t="s">
        <v>2033</v>
      </c>
      <c r="D486" s="418"/>
      <c r="E486" s="418"/>
      <c r="F486" s="418"/>
      <c r="G486" s="418"/>
      <c r="H486" s="418"/>
      <c r="I486" s="418"/>
    </row>
    <row r="487" spans="3:9" s="133" customFormat="1" ht="21" x14ac:dyDescent="0.35">
      <c r="C487" s="418" t="s">
        <v>2032</v>
      </c>
      <c r="D487" s="422"/>
      <c r="E487" s="422"/>
      <c r="F487" s="422"/>
      <c r="G487" s="422"/>
      <c r="H487" s="422"/>
      <c r="I487" s="422"/>
    </row>
    <row r="488" spans="3:9" s="133" customFormat="1" ht="11.45" customHeight="1" x14ac:dyDescent="0.25"/>
    <row r="489" spans="3:9" s="133" customFormat="1" ht="21" x14ac:dyDescent="0.35">
      <c r="C489" s="10" t="str">
        <f>IF(ASNS!$A480&lt;&gt;"",IF(VLOOKUP($A480,'Saisie des compétences'!$H:$AH,27,0)="a",VLOOKUP($A480,'Import élèves'!$C:$G,4,0),""),"")</f>
        <v/>
      </c>
      <c r="D489" s="10"/>
      <c r="E489" s="10" t="str">
        <f>IF(ASNS!$A480&lt;&gt;"",IF(VLOOKUP($A480,'Saisie des compétences'!$H:$AH,27,0)="a",VLOOKUP($A480,'Import élèves'!$C:$G,3,0),""),"")</f>
        <v/>
      </c>
      <c r="H489" s="10"/>
    </row>
    <row r="490" spans="3:9" s="133" customFormat="1" ht="34.9" customHeight="1" x14ac:dyDescent="0.35">
      <c r="C490" s="10" t="s">
        <v>2007</v>
      </c>
      <c r="D490" s="10"/>
      <c r="E490" s="417" t="str">
        <f>IF(ASNS!$A480&lt;&gt;"",IF(VLOOKUP($A480,'Saisie des compétences'!$H:$AH,27,0)="a",VLOOKUP($A480,'Import élèves'!$C:$G,5,0),""),"")</f>
        <v/>
      </c>
      <c r="F490" s="417"/>
    </row>
    <row r="491" spans="3:9" s="133" customFormat="1" ht="28.15" customHeight="1" x14ac:dyDescent="0.3">
      <c r="C491" s="418" t="s">
        <v>2095</v>
      </c>
      <c r="D491" s="418"/>
      <c r="E491" s="418"/>
      <c r="F491" s="418"/>
      <c r="G491" s="418"/>
      <c r="H491" s="418"/>
      <c r="I491" s="418"/>
    </row>
    <row r="492" spans="3:9" s="133" customFormat="1" ht="18.75" x14ac:dyDescent="0.3">
      <c r="C492" s="418" t="s">
        <v>2008</v>
      </c>
      <c r="D492" s="418"/>
      <c r="E492" s="418"/>
      <c r="F492" s="418"/>
      <c r="G492" s="418"/>
      <c r="H492" s="418"/>
      <c r="I492" s="418"/>
    </row>
    <row r="493" spans="3:9" s="133" customFormat="1" ht="21" x14ac:dyDescent="0.35">
      <c r="C493" s="10"/>
      <c r="D493" s="10"/>
      <c r="E493" s="10"/>
      <c r="F493" s="10"/>
      <c r="G493" s="10"/>
      <c r="H493" s="10"/>
    </row>
    <row r="494" spans="3:9" s="133" customFormat="1" ht="25.9" customHeight="1" x14ac:dyDescent="0.35">
      <c r="C494" s="165" t="s">
        <v>2038</v>
      </c>
      <c r="D494" s="149"/>
      <c r="E494" s="149"/>
      <c r="F494" s="149"/>
      <c r="G494" s="160"/>
      <c r="H494" s="144"/>
      <c r="I494" s="150"/>
    </row>
    <row r="495" spans="3:9" s="133" customFormat="1" ht="21" x14ac:dyDescent="0.35">
      <c r="C495" s="151" t="str">
        <f>CONCATENATE("  ",Sélection!$N$22,"  ",Sélection!$N$24,", ", Sélection!$N$26)</f>
        <v xml:space="preserve">    , PE</v>
      </c>
      <c r="D495" s="152"/>
      <c r="E495" s="152"/>
      <c r="G495" s="152" t="str">
        <f>CONCATENATE(Sélection!$Q$22,"  ",Sélection!$Q$24,", ", Sélection!$Q$26)</f>
        <v xml:space="preserve">  , MNS</v>
      </c>
      <c r="H495" s="14"/>
      <c r="I495" s="31"/>
    </row>
    <row r="496" spans="3:9" s="133" customFormat="1" x14ac:dyDescent="0.25">
      <c r="C496" s="147"/>
      <c r="D496" s="14"/>
      <c r="E496" s="14"/>
      <c r="G496" s="14"/>
      <c r="H496" s="14"/>
      <c r="I496" s="31"/>
    </row>
    <row r="497" spans="3:9" s="155" customFormat="1" ht="20.45" customHeight="1" x14ac:dyDescent="0.25">
      <c r="C497" s="156" t="s">
        <v>2034</v>
      </c>
      <c r="D497" s="157"/>
      <c r="E497" s="157"/>
      <c r="G497" s="157" t="s">
        <v>2030</v>
      </c>
      <c r="H497" s="153"/>
      <c r="I497" s="154"/>
    </row>
    <row r="498" spans="3:9" s="133" customFormat="1" x14ac:dyDescent="0.25">
      <c r="C498" s="158" t="s">
        <v>2035</v>
      </c>
      <c r="D498" s="159"/>
      <c r="E498" s="159"/>
      <c r="G498" s="159" t="s">
        <v>2031</v>
      </c>
      <c r="H498" s="14"/>
      <c r="I498" s="31"/>
    </row>
    <row r="499" spans="3:9" s="133" customFormat="1" x14ac:dyDescent="0.25">
      <c r="C499" s="147"/>
      <c r="D499" s="14"/>
      <c r="E499" s="14"/>
      <c r="F499" s="14"/>
      <c r="G499" s="14"/>
      <c r="H499" s="14"/>
      <c r="I499" s="31"/>
    </row>
    <row r="500" spans="3:9" s="133" customFormat="1" x14ac:dyDescent="0.25">
      <c r="C500" s="147"/>
      <c r="D500" s="14"/>
      <c r="E500" s="14"/>
      <c r="F500" s="14"/>
      <c r="G500" s="14"/>
      <c r="H500" s="14"/>
      <c r="I500" s="31"/>
    </row>
    <row r="501" spans="3:9" s="133" customFormat="1" x14ac:dyDescent="0.25">
      <c r="C501" s="147"/>
      <c r="D501" s="14"/>
      <c r="E501" s="14"/>
      <c r="F501" s="14"/>
      <c r="G501" s="14"/>
      <c r="H501" s="14"/>
      <c r="I501" s="31"/>
    </row>
    <row r="502" spans="3:9" s="133" customFormat="1" x14ac:dyDescent="0.25">
      <c r="C502" s="147"/>
      <c r="D502" s="14"/>
      <c r="E502" s="14"/>
      <c r="F502" s="14"/>
      <c r="G502" s="14"/>
      <c r="H502" s="14"/>
      <c r="I502" s="31"/>
    </row>
    <row r="503" spans="3:9" s="133" customFormat="1" x14ac:dyDescent="0.25">
      <c r="C503" s="148"/>
      <c r="D503" s="16"/>
      <c r="E503" s="16"/>
      <c r="F503" s="16"/>
      <c r="G503" s="16"/>
      <c r="H503" s="16"/>
      <c r="I503" s="32"/>
    </row>
    <row r="504" spans="3:9" s="133" customFormat="1" ht="21.95" customHeight="1" x14ac:dyDescent="0.25"/>
    <row r="505" spans="3:9" s="133" customFormat="1" ht="21.95" customHeight="1" x14ac:dyDescent="0.25">
      <c r="H505" s="161"/>
      <c r="I505" s="150"/>
    </row>
    <row r="506" spans="3:9" s="133" customFormat="1" ht="35.450000000000003" customHeight="1" x14ac:dyDescent="0.65">
      <c r="E506" s="163"/>
      <c r="F506" s="141"/>
      <c r="G506" s="142"/>
      <c r="H506" s="419" t="s">
        <v>2037</v>
      </c>
      <c r="I506" s="420"/>
    </row>
    <row r="507" spans="3:9" s="133" customFormat="1" x14ac:dyDescent="0.25">
      <c r="E507" s="164"/>
      <c r="H507" s="147"/>
      <c r="I507" s="31"/>
    </row>
    <row r="508" spans="3:9" s="133" customFormat="1" ht="35.450000000000003" customHeight="1" x14ac:dyDescent="0.65">
      <c r="E508" s="163"/>
      <c r="F508" s="141"/>
      <c r="G508" s="142"/>
      <c r="H508" s="162"/>
      <c r="I508" s="31"/>
    </row>
    <row r="509" spans="3:9" s="133" customFormat="1" x14ac:dyDescent="0.25">
      <c r="H509" s="147"/>
      <c r="I509" s="31"/>
    </row>
    <row r="510" spans="3:9" s="133" customFormat="1" x14ac:dyDescent="0.25">
      <c r="H510" s="148"/>
      <c r="I510" s="32"/>
    </row>
    <row r="511" spans="3:9" s="133" customFormat="1" ht="36" x14ac:dyDescent="0.65">
      <c r="C511" s="163" t="s">
        <v>2120</v>
      </c>
      <c r="E511" s="163"/>
      <c r="G511" s="163"/>
      <c r="H511" s="14"/>
      <c r="I511" s="14"/>
    </row>
    <row r="512" spans="3:9" s="133" customFormat="1" ht="24" customHeight="1" x14ac:dyDescent="0.65">
      <c r="G512" s="163"/>
    </row>
    <row r="513" spans="1:9" s="133" customFormat="1" ht="21" x14ac:dyDescent="0.35">
      <c r="A513" s="10"/>
      <c r="B513" s="10"/>
      <c r="C513" s="421">
        <f>Paramètres!$H$3</f>
        <v>0</v>
      </c>
      <c r="D513" s="421"/>
      <c r="E513" s="421"/>
      <c r="F513" s="421"/>
      <c r="G513" s="421"/>
      <c r="H513" s="421"/>
    </row>
    <row r="514" spans="1:9" s="133" customFormat="1" x14ac:dyDescent="0.25"/>
    <row r="515" spans="1:9" s="133" customFormat="1" ht="23.45" customHeight="1" x14ac:dyDescent="0.35">
      <c r="A515" s="133">
        <v>15</v>
      </c>
      <c r="C515" s="143" t="str">
        <f>CONCATENATE("  ",Paramètres!$E$14)</f>
        <v xml:space="preserve">  </v>
      </c>
      <c r="D515" s="144"/>
      <c r="E515" s="144"/>
      <c r="F515" s="144"/>
      <c r="G515" s="144" t="str">
        <f>Paramètres!$E$16</f>
        <v/>
      </c>
      <c r="H515" s="149"/>
      <c r="I515" s="150"/>
    </row>
    <row r="516" spans="1:9" s="133" customFormat="1" ht="27.6" customHeight="1" x14ac:dyDescent="0.3">
      <c r="A516" s="133" t="str">
        <f>IFERROR(VLOOKUP(A515,Sélection!$B$2:$F$400,2,0),"")</f>
        <v/>
      </c>
      <c r="C516" s="145" t="s">
        <v>2036</v>
      </c>
      <c r="D516" s="146"/>
      <c r="E516" s="146"/>
      <c r="F516" s="14"/>
      <c r="G516" s="146" t="s">
        <v>2029</v>
      </c>
      <c r="H516" s="14"/>
      <c r="I516" s="31"/>
    </row>
    <row r="517" spans="1:9" s="133" customFormat="1" x14ac:dyDescent="0.25">
      <c r="C517" s="147"/>
      <c r="D517" s="14"/>
      <c r="E517" s="14"/>
      <c r="F517" s="14"/>
      <c r="G517" s="14"/>
      <c r="H517" s="14"/>
      <c r="I517" s="31"/>
    </row>
    <row r="518" spans="1:9" s="133" customFormat="1" ht="34.9" customHeight="1" x14ac:dyDescent="0.25">
      <c r="C518" s="147"/>
      <c r="D518" s="14"/>
      <c r="E518" s="14"/>
      <c r="F518" s="14"/>
      <c r="G518" s="14"/>
      <c r="H518" s="14"/>
      <c r="I518" s="31"/>
    </row>
    <row r="519" spans="1:9" s="133" customFormat="1" ht="34.9" customHeight="1" x14ac:dyDescent="0.25">
      <c r="C519" s="148"/>
      <c r="D519" s="16"/>
      <c r="E519" s="16"/>
      <c r="F519" s="16"/>
      <c r="G519" s="16"/>
      <c r="H519" s="16"/>
      <c r="I519" s="32"/>
    </row>
    <row r="520" spans="1:9" s="133" customFormat="1" x14ac:dyDescent="0.25"/>
    <row r="521" spans="1:9" s="133" customFormat="1" x14ac:dyDescent="0.25"/>
    <row r="522" spans="1:9" s="133" customFormat="1" ht="18.75" x14ac:dyDescent="0.3">
      <c r="C522" s="418" t="s">
        <v>2033</v>
      </c>
      <c r="D522" s="418"/>
      <c r="E522" s="418"/>
      <c r="F522" s="418"/>
      <c r="G522" s="418"/>
      <c r="H522" s="418"/>
      <c r="I522" s="418"/>
    </row>
    <row r="523" spans="1:9" s="133" customFormat="1" ht="21" x14ac:dyDescent="0.35">
      <c r="C523" s="418" t="s">
        <v>2032</v>
      </c>
      <c r="D523" s="422"/>
      <c r="E523" s="422"/>
      <c r="F523" s="422"/>
      <c r="G523" s="422"/>
      <c r="H523" s="422"/>
      <c r="I523" s="422"/>
    </row>
    <row r="524" spans="1:9" s="133" customFormat="1" ht="11.45" customHeight="1" x14ac:dyDescent="0.25"/>
    <row r="525" spans="1:9" s="133" customFormat="1" ht="21" x14ac:dyDescent="0.35">
      <c r="C525" s="10" t="str">
        <f>IF(ASNS!$A516&lt;&gt;"",IF(VLOOKUP($A516,'Saisie des compétences'!$H:$AH,27,0)="a",VLOOKUP($A516,'Import élèves'!$C:$G,4,0),""),"")</f>
        <v/>
      </c>
      <c r="D525" s="10"/>
      <c r="E525" s="10" t="str">
        <f>IF(ASNS!$A516&lt;&gt;"",IF(VLOOKUP($A516,'Saisie des compétences'!$H:$AH,27,0)="a",VLOOKUP($A516,'Import élèves'!$C:$G,3,0),""),"")</f>
        <v/>
      </c>
      <c r="H525" s="10"/>
    </row>
    <row r="526" spans="1:9" s="133" customFormat="1" ht="34.9" customHeight="1" x14ac:dyDescent="0.35">
      <c r="C526" s="10" t="s">
        <v>2007</v>
      </c>
      <c r="D526" s="10"/>
      <c r="E526" s="417" t="str">
        <f>IF(ASNS!$A516&lt;&gt;"",IF(VLOOKUP($A516,'Saisie des compétences'!$H:$AH,27,0)="a",VLOOKUP($A516,'Import élèves'!$C:$G,5,0),""),"")</f>
        <v/>
      </c>
      <c r="F526" s="417"/>
    </row>
    <row r="527" spans="1:9" s="133" customFormat="1" ht="28.15" customHeight="1" x14ac:dyDescent="0.3">
      <c r="C527" s="418" t="s">
        <v>2095</v>
      </c>
      <c r="D527" s="418"/>
      <c r="E527" s="418"/>
      <c r="F527" s="418"/>
      <c r="G527" s="418"/>
      <c r="H527" s="418"/>
      <c r="I527" s="418"/>
    </row>
    <row r="528" spans="1:9" s="133" customFormat="1" ht="18.75" x14ac:dyDescent="0.3">
      <c r="C528" s="418" t="s">
        <v>2008</v>
      </c>
      <c r="D528" s="418"/>
      <c r="E528" s="418"/>
      <c r="F528" s="418"/>
      <c r="G528" s="418"/>
      <c r="H528" s="418"/>
      <c r="I528" s="418"/>
    </row>
    <row r="529" spans="3:9" s="133" customFormat="1" ht="21" x14ac:dyDescent="0.35">
      <c r="C529" s="10"/>
      <c r="D529" s="10"/>
      <c r="E529" s="10"/>
      <c r="F529" s="10"/>
      <c r="G529" s="10"/>
      <c r="H529" s="10"/>
    </row>
    <row r="530" spans="3:9" s="133" customFormat="1" ht="25.9" customHeight="1" x14ac:dyDescent="0.35">
      <c r="C530" s="165" t="s">
        <v>2038</v>
      </c>
      <c r="D530" s="149"/>
      <c r="E530" s="149"/>
      <c r="F530" s="149"/>
      <c r="G530" s="160"/>
      <c r="H530" s="144"/>
      <c r="I530" s="150"/>
    </row>
    <row r="531" spans="3:9" s="133" customFormat="1" ht="21" x14ac:dyDescent="0.35">
      <c r="C531" s="151" t="str">
        <f>CONCATENATE("  ",Sélection!$N$22,"  ",Sélection!$N$24,", ", Sélection!$N$26)</f>
        <v xml:space="preserve">    , PE</v>
      </c>
      <c r="D531" s="152"/>
      <c r="E531" s="152"/>
      <c r="G531" s="152" t="str">
        <f>CONCATENATE(Sélection!$Q$22,"  ",Sélection!$Q$24,", ", Sélection!$Q$26)</f>
        <v xml:space="preserve">  , MNS</v>
      </c>
      <c r="H531" s="14"/>
      <c r="I531" s="31"/>
    </row>
    <row r="532" spans="3:9" s="133" customFormat="1" x14ac:dyDescent="0.25">
      <c r="C532" s="147"/>
      <c r="D532" s="14"/>
      <c r="E532" s="14"/>
      <c r="G532" s="14"/>
      <c r="H532" s="14"/>
      <c r="I532" s="31"/>
    </row>
    <row r="533" spans="3:9" s="155" customFormat="1" ht="20.45" customHeight="1" x14ac:dyDescent="0.25">
      <c r="C533" s="156" t="s">
        <v>2034</v>
      </c>
      <c r="D533" s="157"/>
      <c r="E533" s="157"/>
      <c r="G533" s="157" t="s">
        <v>2030</v>
      </c>
      <c r="H533" s="153"/>
      <c r="I533" s="154"/>
    </row>
    <row r="534" spans="3:9" s="133" customFormat="1" x14ac:dyDescent="0.25">
      <c r="C534" s="158" t="s">
        <v>2035</v>
      </c>
      <c r="D534" s="159"/>
      <c r="E534" s="159"/>
      <c r="G534" s="159" t="s">
        <v>2031</v>
      </c>
      <c r="H534" s="14"/>
      <c r="I534" s="31"/>
    </row>
    <row r="535" spans="3:9" s="133" customFormat="1" x14ac:dyDescent="0.25">
      <c r="C535" s="147"/>
      <c r="D535" s="14"/>
      <c r="E535" s="14"/>
      <c r="F535" s="14"/>
      <c r="G535" s="14"/>
      <c r="H535" s="14"/>
      <c r="I535" s="31"/>
    </row>
    <row r="536" spans="3:9" s="133" customFormat="1" x14ac:dyDescent="0.25">
      <c r="C536" s="147"/>
      <c r="D536" s="14"/>
      <c r="E536" s="14"/>
      <c r="F536" s="14"/>
      <c r="G536" s="14"/>
      <c r="H536" s="14"/>
      <c r="I536" s="31"/>
    </row>
    <row r="537" spans="3:9" s="133" customFormat="1" x14ac:dyDescent="0.25">
      <c r="C537" s="147"/>
      <c r="D537" s="14"/>
      <c r="E537" s="14"/>
      <c r="F537" s="14"/>
      <c r="G537" s="14"/>
      <c r="H537" s="14"/>
      <c r="I537" s="31"/>
    </row>
    <row r="538" spans="3:9" s="133" customFormat="1" x14ac:dyDescent="0.25">
      <c r="C538" s="147"/>
      <c r="D538" s="14"/>
      <c r="E538" s="14"/>
      <c r="F538" s="14"/>
      <c r="G538" s="14"/>
      <c r="H538" s="14"/>
      <c r="I538" s="31"/>
    </row>
    <row r="539" spans="3:9" s="133" customFormat="1" x14ac:dyDescent="0.25">
      <c r="C539" s="148"/>
      <c r="D539" s="16"/>
      <c r="E539" s="16"/>
      <c r="F539" s="16"/>
      <c r="G539" s="16"/>
      <c r="H539" s="16"/>
      <c r="I539" s="32"/>
    </row>
    <row r="540" spans="3:9" s="133" customFormat="1" ht="21.95" customHeight="1" x14ac:dyDescent="0.25"/>
    <row r="541" spans="3:9" s="133" customFormat="1" ht="21.95" customHeight="1" x14ac:dyDescent="0.25">
      <c r="H541" s="161"/>
      <c r="I541" s="150"/>
    </row>
    <row r="542" spans="3:9" s="133" customFormat="1" ht="35.450000000000003" customHeight="1" x14ac:dyDescent="0.65">
      <c r="E542" s="163"/>
      <c r="F542" s="141"/>
      <c r="G542" s="142"/>
      <c r="H542" s="419" t="s">
        <v>2037</v>
      </c>
      <c r="I542" s="420"/>
    </row>
    <row r="543" spans="3:9" s="133" customFormat="1" x14ac:dyDescent="0.25">
      <c r="E543" s="164"/>
      <c r="H543" s="147"/>
      <c r="I543" s="31"/>
    </row>
    <row r="544" spans="3:9" s="133" customFormat="1" ht="35.450000000000003" customHeight="1" x14ac:dyDescent="0.65">
      <c r="E544" s="163"/>
      <c r="F544" s="141"/>
      <c r="G544" s="142"/>
      <c r="H544" s="162"/>
      <c r="I544" s="31"/>
    </row>
    <row r="545" spans="1:9" s="133" customFormat="1" x14ac:dyDescent="0.25">
      <c r="H545" s="147"/>
      <c r="I545" s="31"/>
    </row>
    <row r="546" spans="1:9" s="133" customFormat="1" x14ac:dyDescent="0.25">
      <c r="H546" s="148"/>
      <c r="I546" s="32"/>
    </row>
    <row r="547" spans="1:9" s="133" customFormat="1" ht="36" x14ac:dyDescent="0.65">
      <c r="C547" s="163" t="s">
        <v>2120</v>
      </c>
      <c r="E547" s="163"/>
      <c r="G547" s="163"/>
      <c r="H547" s="14"/>
      <c r="I547" s="14"/>
    </row>
    <row r="548" spans="1:9" s="133" customFormat="1" ht="24" customHeight="1" x14ac:dyDescent="0.65">
      <c r="G548" s="163"/>
    </row>
    <row r="549" spans="1:9" s="133" customFormat="1" ht="21" x14ac:dyDescent="0.35">
      <c r="A549" s="10"/>
      <c r="B549" s="10"/>
      <c r="C549" s="421">
        <f>Paramètres!$H$3</f>
        <v>0</v>
      </c>
      <c r="D549" s="421"/>
      <c r="E549" s="421"/>
      <c r="F549" s="421"/>
      <c r="G549" s="421"/>
      <c r="H549" s="421"/>
    </row>
    <row r="550" spans="1:9" s="133" customFormat="1" x14ac:dyDescent="0.25"/>
    <row r="551" spans="1:9" s="133" customFormat="1" ht="23.45" customHeight="1" x14ac:dyDescent="0.35">
      <c r="A551" s="133">
        <v>16</v>
      </c>
      <c r="C551" s="143" t="str">
        <f>CONCATENATE("  ",Paramètres!$E$14)</f>
        <v xml:space="preserve">  </v>
      </c>
      <c r="D551" s="144"/>
      <c r="E551" s="144"/>
      <c r="F551" s="144"/>
      <c r="G551" s="144" t="str">
        <f>Paramètres!$E$16</f>
        <v/>
      </c>
      <c r="H551" s="149"/>
      <c r="I551" s="150"/>
    </row>
    <row r="552" spans="1:9" s="133" customFormat="1" ht="27.6" customHeight="1" x14ac:dyDescent="0.3">
      <c r="A552" s="133" t="str">
        <f>IFERROR(VLOOKUP(A551,Sélection!$B$2:$F$400,2,0),"")</f>
        <v/>
      </c>
      <c r="C552" s="145" t="s">
        <v>2036</v>
      </c>
      <c r="D552" s="146"/>
      <c r="E552" s="146"/>
      <c r="F552" s="14"/>
      <c r="G552" s="146" t="s">
        <v>2029</v>
      </c>
      <c r="H552" s="14"/>
      <c r="I552" s="31"/>
    </row>
    <row r="553" spans="1:9" s="133" customFormat="1" x14ac:dyDescent="0.25">
      <c r="C553" s="147"/>
      <c r="D553" s="14"/>
      <c r="E553" s="14"/>
      <c r="F553" s="14"/>
      <c r="G553" s="14"/>
      <c r="H553" s="14"/>
      <c r="I553" s="31"/>
    </row>
    <row r="554" spans="1:9" s="133" customFormat="1" ht="34.9" customHeight="1" x14ac:dyDescent="0.25">
      <c r="C554" s="147"/>
      <c r="D554" s="14"/>
      <c r="E554" s="14"/>
      <c r="F554" s="14"/>
      <c r="G554" s="14"/>
      <c r="H554" s="14"/>
      <c r="I554" s="31"/>
    </row>
    <row r="555" spans="1:9" s="133" customFormat="1" ht="34.9" customHeight="1" x14ac:dyDescent="0.25">
      <c r="C555" s="148"/>
      <c r="D555" s="16"/>
      <c r="E555" s="16"/>
      <c r="F555" s="16"/>
      <c r="G555" s="16"/>
      <c r="H555" s="16"/>
      <c r="I555" s="32"/>
    </row>
    <row r="556" spans="1:9" s="133" customFormat="1" x14ac:dyDescent="0.25"/>
    <row r="557" spans="1:9" s="133" customFormat="1" x14ac:dyDescent="0.25"/>
    <row r="558" spans="1:9" s="133" customFormat="1" ht="18.75" x14ac:dyDescent="0.3">
      <c r="C558" s="418" t="s">
        <v>2033</v>
      </c>
      <c r="D558" s="418"/>
      <c r="E558" s="418"/>
      <c r="F558" s="418"/>
      <c r="G558" s="418"/>
      <c r="H558" s="418"/>
      <c r="I558" s="418"/>
    </row>
    <row r="559" spans="1:9" s="133" customFormat="1" ht="21" x14ac:dyDescent="0.35">
      <c r="C559" s="418" t="s">
        <v>2032</v>
      </c>
      <c r="D559" s="422"/>
      <c r="E559" s="422"/>
      <c r="F559" s="422"/>
      <c r="G559" s="422"/>
      <c r="H559" s="422"/>
      <c r="I559" s="422"/>
    </row>
    <row r="560" spans="1:9" s="133" customFormat="1" ht="11.45" customHeight="1" x14ac:dyDescent="0.25"/>
    <row r="561" spans="3:9" s="133" customFormat="1" ht="21" x14ac:dyDescent="0.35">
      <c r="C561" s="10" t="str">
        <f>IF(ASNS!$A552&lt;&gt;"",IF(VLOOKUP($A552,'Saisie des compétences'!$H:$AH,27,0)="a",VLOOKUP($A552,'Import élèves'!$C:$G,4,0),""),"")</f>
        <v/>
      </c>
      <c r="D561" s="10"/>
      <c r="E561" s="10" t="str">
        <f>IF(ASNS!$A552&lt;&gt;"",IF(VLOOKUP($A552,'Saisie des compétences'!$H:$AH,27,0)="a",VLOOKUP($A552,'Import élèves'!$C:$G,3,0),""),"")</f>
        <v/>
      </c>
      <c r="H561" s="10"/>
    </row>
    <row r="562" spans="3:9" s="133" customFormat="1" ht="34.9" customHeight="1" x14ac:dyDescent="0.35">
      <c r="C562" s="10" t="s">
        <v>2007</v>
      </c>
      <c r="D562" s="10"/>
      <c r="E562" s="417" t="str">
        <f>IF(ASNS!$A552&lt;&gt;"",IF(VLOOKUP($A552,'Saisie des compétences'!$H:$AH,27,0)="a",VLOOKUP($A552,'Import élèves'!$C:$G,5,0),""),"")</f>
        <v/>
      </c>
      <c r="F562" s="417"/>
    </row>
    <row r="563" spans="3:9" s="133" customFormat="1" ht="28.15" customHeight="1" x14ac:dyDescent="0.3">
      <c r="C563" s="418" t="s">
        <v>2095</v>
      </c>
      <c r="D563" s="418"/>
      <c r="E563" s="418"/>
      <c r="F563" s="418"/>
      <c r="G563" s="418"/>
      <c r="H563" s="418"/>
      <c r="I563" s="418"/>
    </row>
    <row r="564" spans="3:9" s="133" customFormat="1" ht="18.75" x14ac:dyDescent="0.3">
      <c r="C564" s="418" t="s">
        <v>2008</v>
      </c>
      <c r="D564" s="418"/>
      <c r="E564" s="418"/>
      <c r="F564" s="418"/>
      <c r="G564" s="418"/>
      <c r="H564" s="418"/>
      <c r="I564" s="418"/>
    </row>
    <row r="565" spans="3:9" s="133" customFormat="1" ht="21" x14ac:dyDescent="0.35">
      <c r="C565" s="10"/>
      <c r="D565" s="10"/>
      <c r="E565" s="10"/>
      <c r="F565" s="10"/>
      <c r="G565" s="10"/>
      <c r="H565" s="10"/>
    </row>
    <row r="566" spans="3:9" s="133" customFormat="1" ht="25.9" customHeight="1" x14ac:dyDescent="0.35">
      <c r="C566" s="165" t="s">
        <v>2038</v>
      </c>
      <c r="D566" s="149"/>
      <c r="E566" s="149"/>
      <c r="F566" s="149"/>
      <c r="G566" s="160"/>
      <c r="H566" s="144"/>
      <c r="I566" s="150"/>
    </row>
    <row r="567" spans="3:9" s="133" customFormat="1" ht="21" x14ac:dyDescent="0.35">
      <c r="C567" s="151" t="str">
        <f>CONCATENATE("  ",Sélection!$N$22,"  ",Sélection!$N$24,", ", Sélection!$N$26)</f>
        <v xml:space="preserve">    , PE</v>
      </c>
      <c r="D567" s="152"/>
      <c r="E567" s="152"/>
      <c r="G567" s="152" t="str">
        <f>CONCATENATE(Sélection!$Q$22,"  ",Sélection!$Q$24,", ", Sélection!$Q$26)</f>
        <v xml:space="preserve">  , MNS</v>
      </c>
      <c r="H567" s="14"/>
      <c r="I567" s="31"/>
    </row>
    <row r="568" spans="3:9" s="133" customFormat="1" x14ac:dyDescent="0.25">
      <c r="C568" s="147"/>
      <c r="D568" s="14"/>
      <c r="E568" s="14"/>
      <c r="G568" s="14"/>
      <c r="H568" s="14"/>
      <c r="I568" s="31"/>
    </row>
    <row r="569" spans="3:9" s="155" customFormat="1" ht="20.45" customHeight="1" x14ac:dyDescent="0.25">
      <c r="C569" s="156" t="s">
        <v>2034</v>
      </c>
      <c r="D569" s="157"/>
      <c r="E569" s="157"/>
      <c r="G569" s="157" t="s">
        <v>2030</v>
      </c>
      <c r="H569" s="153"/>
      <c r="I569" s="154"/>
    </row>
    <row r="570" spans="3:9" s="133" customFormat="1" x14ac:dyDescent="0.25">
      <c r="C570" s="158" t="s">
        <v>2035</v>
      </c>
      <c r="D570" s="159"/>
      <c r="E570" s="159"/>
      <c r="G570" s="159" t="s">
        <v>2031</v>
      </c>
      <c r="H570" s="14"/>
      <c r="I570" s="31"/>
    </row>
    <row r="571" spans="3:9" s="133" customFormat="1" x14ac:dyDescent="0.25">
      <c r="C571" s="147"/>
      <c r="D571" s="14"/>
      <c r="E571" s="14"/>
      <c r="F571" s="14"/>
      <c r="G571" s="14"/>
      <c r="H571" s="14"/>
      <c r="I571" s="31"/>
    </row>
    <row r="572" spans="3:9" s="133" customFormat="1" x14ac:dyDescent="0.25">
      <c r="C572" s="147"/>
      <c r="D572" s="14"/>
      <c r="E572" s="14"/>
      <c r="F572" s="14"/>
      <c r="G572" s="14"/>
      <c r="H572" s="14"/>
      <c r="I572" s="31"/>
    </row>
    <row r="573" spans="3:9" s="133" customFormat="1" x14ac:dyDescent="0.25">
      <c r="C573" s="147"/>
      <c r="D573" s="14"/>
      <c r="E573" s="14"/>
      <c r="F573" s="14"/>
      <c r="G573" s="14"/>
      <c r="H573" s="14"/>
      <c r="I573" s="31"/>
    </row>
    <row r="574" spans="3:9" s="133" customFormat="1" x14ac:dyDescent="0.25">
      <c r="C574" s="147"/>
      <c r="D574" s="14"/>
      <c r="E574" s="14"/>
      <c r="F574" s="14"/>
      <c r="G574" s="14"/>
      <c r="H574" s="14"/>
      <c r="I574" s="31"/>
    </row>
    <row r="575" spans="3:9" s="133" customFormat="1" x14ac:dyDescent="0.25">
      <c r="C575" s="148"/>
      <c r="D575" s="16"/>
      <c r="E575" s="16"/>
      <c r="F575" s="16"/>
      <c r="G575" s="16"/>
      <c r="H575" s="16"/>
      <c r="I575" s="32"/>
    </row>
    <row r="576" spans="3:9" s="133" customFormat="1" ht="21.95" customHeight="1" x14ac:dyDescent="0.25"/>
    <row r="577" spans="1:9" s="133" customFormat="1" ht="21.95" customHeight="1" x14ac:dyDescent="0.25">
      <c r="H577" s="161"/>
      <c r="I577" s="150"/>
    </row>
    <row r="578" spans="1:9" s="133" customFormat="1" ht="35.450000000000003" customHeight="1" x14ac:dyDescent="0.65">
      <c r="E578" s="163"/>
      <c r="F578" s="141"/>
      <c r="G578" s="142"/>
      <c r="H578" s="419" t="s">
        <v>2037</v>
      </c>
      <c r="I578" s="420"/>
    </row>
    <row r="579" spans="1:9" s="133" customFormat="1" x14ac:dyDescent="0.25">
      <c r="E579" s="164"/>
      <c r="H579" s="147"/>
      <c r="I579" s="31"/>
    </row>
    <row r="580" spans="1:9" s="133" customFormat="1" ht="35.450000000000003" customHeight="1" x14ac:dyDescent="0.65">
      <c r="E580" s="163"/>
      <c r="F580" s="141"/>
      <c r="G580" s="142"/>
      <c r="H580" s="162"/>
      <c r="I580" s="31"/>
    </row>
    <row r="581" spans="1:9" s="133" customFormat="1" x14ac:dyDescent="0.25">
      <c r="H581" s="147"/>
      <c r="I581" s="31"/>
    </row>
    <row r="582" spans="1:9" s="133" customFormat="1" x14ac:dyDescent="0.25">
      <c r="H582" s="148"/>
      <c r="I582" s="32"/>
    </row>
    <row r="583" spans="1:9" s="133" customFormat="1" ht="36" x14ac:dyDescent="0.65">
      <c r="C583" s="163" t="s">
        <v>2120</v>
      </c>
      <c r="E583" s="163"/>
      <c r="G583" s="163"/>
      <c r="H583" s="14"/>
      <c r="I583" s="14"/>
    </row>
    <row r="584" spans="1:9" s="133" customFormat="1" ht="24" customHeight="1" x14ac:dyDescent="0.65">
      <c r="G584" s="163"/>
    </row>
    <row r="585" spans="1:9" s="133" customFormat="1" ht="21" x14ac:dyDescent="0.35">
      <c r="A585" s="10"/>
      <c r="B585" s="10"/>
      <c r="C585" s="421">
        <f>Paramètres!$H$3</f>
        <v>0</v>
      </c>
      <c r="D585" s="421"/>
      <c r="E585" s="421"/>
      <c r="F585" s="421"/>
      <c r="G585" s="421"/>
      <c r="H585" s="421"/>
    </row>
    <row r="586" spans="1:9" s="133" customFormat="1" x14ac:dyDescent="0.25"/>
    <row r="587" spans="1:9" s="133" customFormat="1" ht="23.45" customHeight="1" x14ac:dyDescent="0.35">
      <c r="A587" s="133">
        <v>17</v>
      </c>
      <c r="C587" s="143" t="str">
        <f>CONCATENATE("  ",Paramètres!$E$14)</f>
        <v xml:space="preserve">  </v>
      </c>
      <c r="D587" s="144"/>
      <c r="E587" s="144"/>
      <c r="F587" s="144"/>
      <c r="G587" s="144" t="str">
        <f>Paramètres!$E$16</f>
        <v/>
      </c>
      <c r="H587" s="149"/>
      <c r="I587" s="150"/>
    </row>
    <row r="588" spans="1:9" s="133" customFormat="1" ht="27.6" customHeight="1" x14ac:dyDescent="0.3">
      <c r="A588" s="133" t="str">
        <f>IFERROR(VLOOKUP(A587,Sélection!$B$2:$F$400,2,0),"")</f>
        <v/>
      </c>
      <c r="C588" s="145" t="s">
        <v>2036</v>
      </c>
      <c r="D588" s="146"/>
      <c r="E588" s="146"/>
      <c r="F588" s="14"/>
      <c r="G588" s="146" t="s">
        <v>2029</v>
      </c>
      <c r="H588" s="14"/>
      <c r="I588" s="31"/>
    </row>
    <row r="589" spans="1:9" s="133" customFormat="1" x14ac:dyDescent="0.25">
      <c r="C589" s="147"/>
      <c r="D589" s="14"/>
      <c r="E589" s="14"/>
      <c r="F589" s="14"/>
      <c r="G589" s="14"/>
      <c r="H589" s="14"/>
      <c r="I589" s="31"/>
    </row>
    <row r="590" spans="1:9" s="133" customFormat="1" ht="34.9" customHeight="1" x14ac:dyDescent="0.25">
      <c r="C590" s="147"/>
      <c r="D590" s="14"/>
      <c r="E590" s="14"/>
      <c r="F590" s="14"/>
      <c r="G590" s="14"/>
      <c r="H590" s="14"/>
      <c r="I590" s="31"/>
    </row>
    <row r="591" spans="1:9" s="133" customFormat="1" ht="34.9" customHeight="1" x14ac:dyDescent="0.25">
      <c r="C591" s="148"/>
      <c r="D591" s="16"/>
      <c r="E591" s="16"/>
      <c r="F591" s="16"/>
      <c r="G591" s="16"/>
      <c r="H591" s="16"/>
      <c r="I591" s="32"/>
    </row>
    <row r="592" spans="1:9" s="133" customFormat="1" x14ac:dyDescent="0.25"/>
    <row r="593" spans="3:9" s="133" customFormat="1" x14ac:dyDescent="0.25"/>
    <row r="594" spans="3:9" s="133" customFormat="1" ht="18.75" x14ac:dyDescent="0.3">
      <c r="C594" s="418" t="s">
        <v>2033</v>
      </c>
      <c r="D594" s="418"/>
      <c r="E594" s="418"/>
      <c r="F594" s="418"/>
      <c r="G594" s="418"/>
      <c r="H594" s="418"/>
      <c r="I594" s="418"/>
    </row>
    <row r="595" spans="3:9" s="133" customFormat="1" ht="21" x14ac:dyDescent="0.35">
      <c r="C595" s="418" t="s">
        <v>2032</v>
      </c>
      <c r="D595" s="422"/>
      <c r="E595" s="422"/>
      <c r="F595" s="422"/>
      <c r="G595" s="422"/>
      <c r="H595" s="422"/>
      <c r="I595" s="422"/>
    </row>
    <row r="596" spans="3:9" s="133" customFormat="1" ht="11.45" customHeight="1" x14ac:dyDescent="0.25"/>
    <row r="597" spans="3:9" s="133" customFormat="1" ht="21" x14ac:dyDescent="0.35">
      <c r="C597" s="10" t="str">
        <f>IF(ASNS!$A588&lt;&gt;"",IF(VLOOKUP($A588,'Saisie des compétences'!$H:$AH,27,0)="a",VLOOKUP($A588,'Import élèves'!$C:$G,4,0),""),"")</f>
        <v/>
      </c>
      <c r="D597" s="10"/>
      <c r="E597" s="10" t="str">
        <f>IF(ASNS!$A588&lt;&gt;"",IF(VLOOKUP($A588,'Saisie des compétences'!$H:$AH,27,0)="a",VLOOKUP($A588,'Import élèves'!$C:$G,3,0),""),"")</f>
        <v/>
      </c>
      <c r="H597" s="10"/>
    </row>
    <row r="598" spans="3:9" s="133" customFormat="1" ht="34.9" customHeight="1" x14ac:dyDescent="0.35">
      <c r="C598" s="10" t="s">
        <v>2007</v>
      </c>
      <c r="D598" s="10"/>
      <c r="E598" s="417" t="str">
        <f>IF(ASNS!$A588&lt;&gt;"",IF(VLOOKUP($A588,'Saisie des compétences'!$H:$AH,27,0)="a",VLOOKUP($A588,'Import élèves'!$C:$G,5,0),""),"")</f>
        <v/>
      </c>
      <c r="F598" s="417"/>
    </row>
    <row r="599" spans="3:9" s="133" customFormat="1" ht="28.15" customHeight="1" x14ac:dyDescent="0.3">
      <c r="C599" s="418" t="s">
        <v>2095</v>
      </c>
      <c r="D599" s="418"/>
      <c r="E599" s="418"/>
      <c r="F599" s="418"/>
      <c r="G599" s="418"/>
      <c r="H599" s="418"/>
      <c r="I599" s="418"/>
    </row>
    <row r="600" spans="3:9" s="133" customFormat="1" ht="18.75" x14ac:dyDescent="0.3">
      <c r="C600" s="418" t="s">
        <v>2008</v>
      </c>
      <c r="D600" s="418"/>
      <c r="E600" s="418"/>
      <c r="F600" s="418"/>
      <c r="G600" s="418"/>
      <c r="H600" s="418"/>
      <c r="I600" s="418"/>
    </row>
    <row r="601" spans="3:9" s="133" customFormat="1" ht="21" x14ac:dyDescent="0.35">
      <c r="C601" s="10"/>
      <c r="D601" s="10"/>
      <c r="E601" s="10"/>
      <c r="F601" s="10"/>
      <c r="G601" s="10"/>
      <c r="H601" s="10"/>
    </row>
    <row r="602" spans="3:9" s="133" customFormat="1" ht="25.9" customHeight="1" x14ac:dyDescent="0.35">
      <c r="C602" s="165" t="s">
        <v>2038</v>
      </c>
      <c r="D602" s="149"/>
      <c r="E602" s="149"/>
      <c r="F602" s="149"/>
      <c r="G602" s="160"/>
      <c r="H602" s="144"/>
      <c r="I602" s="150"/>
    </row>
    <row r="603" spans="3:9" s="133" customFormat="1" ht="21" x14ac:dyDescent="0.35">
      <c r="C603" s="151" t="str">
        <f>CONCATENATE("  ",Sélection!$N$22,"  ",Sélection!$N$24,", ", Sélection!$N$26)</f>
        <v xml:space="preserve">    , PE</v>
      </c>
      <c r="D603" s="152"/>
      <c r="E603" s="152"/>
      <c r="G603" s="152" t="str">
        <f>CONCATENATE(Sélection!$Q$22,"  ",Sélection!$Q$24,", ", Sélection!$Q$26)</f>
        <v xml:space="preserve">  , MNS</v>
      </c>
      <c r="H603" s="14"/>
      <c r="I603" s="31"/>
    </row>
    <row r="604" spans="3:9" s="133" customFormat="1" x14ac:dyDescent="0.25">
      <c r="C604" s="147"/>
      <c r="D604" s="14"/>
      <c r="E604" s="14"/>
      <c r="G604" s="14"/>
      <c r="H604" s="14"/>
      <c r="I604" s="31"/>
    </row>
    <row r="605" spans="3:9" s="155" customFormat="1" ht="20.45" customHeight="1" x14ac:dyDescent="0.25">
      <c r="C605" s="156" t="s">
        <v>2034</v>
      </c>
      <c r="D605" s="157"/>
      <c r="E605" s="157"/>
      <c r="G605" s="157" t="s">
        <v>2030</v>
      </c>
      <c r="H605" s="153"/>
      <c r="I605" s="154"/>
    </row>
    <row r="606" spans="3:9" s="133" customFormat="1" x14ac:dyDescent="0.25">
      <c r="C606" s="158" t="s">
        <v>2035</v>
      </c>
      <c r="D606" s="159"/>
      <c r="E606" s="159"/>
      <c r="G606" s="159" t="s">
        <v>2031</v>
      </c>
      <c r="H606" s="14"/>
      <c r="I606" s="31"/>
    </row>
    <row r="607" spans="3:9" s="133" customFormat="1" x14ac:dyDescent="0.25">
      <c r="C607" s="147"/>
      <c r="D607" s="14"/>
      <c r="E607" s="14"/>
      <c r="F607" s="14"/>
      <c r="G607" s="14"/>
      <c r="H607" s="14"/>
      <c r="I607" s="31"/>
    </row>
    <row r="608" spans="3:9" s="133" customFormat="1" x14ac:dyDescent="0.25">
      <c r="C608" s="147"/>
      <c r="D608" s="14"/>
      <c r="E608" s="14"/>
      <c r="F608" s="14"/>
      <c r="G608" s="14"/>
      <c r="H608" s="14"/>
      <c r="I608" s="31"/>
    </row>
    <row r="609" spans="1:9" s="133" customFormat="1" x14ac:dyDescent="0.25">
      <c r="C609" s="147"/>
      <c r="D609" s="14"/>
      <c r="E609" s="14"/>
      <c r="F609" s="14"/>
      <c r="G609" s="14"/>
      <c r="H609" s="14"/>
      <c r="I609" s="31"/>
    </row>
    <row r="610" spans="1:9" s="133" customFormat="1" x14ac:dyDescent="0.25">
      <c r="C610" s="147"/>
      <c r="D610" s="14"/>
      <c r="E610" s="14"/>
      <c r="F610" s="14"/>
      <c r="G610" s="14"/>
      <c r="H610" s="14"/>
      <c r="I610" s="31"/>
    </row>
    <row r="611" spans="1:9" s="133" customFormat="1" x14ac:dyDescent="0.25">
      <c r="C611" s="148"/>
      <c r="D611" s="16"/>
      <c r="E611" s="16"/>
      <c r="F611" s="16"/>
      <c r="G611" s="16"/>
      <c r="H611" s="16"/>
      <c r="I611" s="32"/>
    </row>
    <row r="612" spans="1:9" s="133" customFormat="1" ht="21.95" customHeight="1" x14ac:dyDescent="0.25"/>
    <row r="613" spans="1:9" s="133" customFormat="1" ht="21.95" customHeight="1" x14ac:dyDescent="0.25">
      <c r="H613" s="161"/>
      <c r="I613" s="150"/>
    </row>
    <row r="614" spans="1:9" s="133" customFormat="1" ht="35.450000000000003" customHeight="1" x14ac:dyDescent="0.65">
      <c r="E614" s="163"/>
      <c r="F614" s="141"/>
      <c r="G614" s="142"/>
      <c r="H614" s="419" t="s">
        <v>2037</v>
      </c>
      <c r="I614" s="420"/>
    </row>
    <row r="615" spans="1:9" s="133" customFormat="1" x14ac:dyDescent="0.25">
      <c r="E615" s="164"/>
      <c r="H615" s="147"/>
      <c r="I615" s="31"/>
    </row>
    <row r="616" spans="1:9" s="133" customFormat="1" ht="35.450000000000003" customHeight="1" x14ac:dyDescent="0.65">
      <c r="E616" s="163"/>
      <c r="F616" s="141"/>
      <c r="G616" s="142"/>
      <c r="H616" s="162"/>
      <c r="I616" s="31"/>
    </row>
    <row r="617" spans="1:9" s="133" customFormat="1" x14ac:dyDescent="0.25">
      <c r="H617" s="147"/>
      <c r="I617" s="31"/>
    </row>
    <row r="618" spans="1:9" s="133" customFormat="1" x14ac:dyDescent="0.25">
      <c r="H618" s="148"/>
      <c r="I618" s="32"/>
    </row>
    <row r="619" spans="1:9" s="133" customFormat="1" ht="36" x14ac:dyDescent="0.65">
      <c r="C619" s="163" t="s">
        <v>2120</v>
      </c>
      <c r="E619" s="163"/>
      <c r="G619" s="163"/>
      <c r="H619" s="14"/>
      <c r="I619" s="14"/>
    </row>
    <row r="620" spans="1:9" s="133" customFormat="1" ht="24" customHeight="1" x14ac:dyDescent="0.65">
      <c r="G620" s="163"/>
    </row>
    <row r="621" spans="1:9" s="133" customFormat="1" ht="21" x14ac:dyDescent="0.35">
      <c r="A621" s="10"/>
      <c r="B621" s="10"/>
      <c r="C621" s="421">
        <f>Paramètres!$H$3</f>
        <v>0</v>
      </c>
      <c r="D621" s="421"/>
      <c r="E621" s="421"/>
      <c r="F621" s="421"/>
      <c r="G621" s="421"/>
      <c r="H621" s="421"/>
    </row>
    <row r="622" spans="1:9" s="133" customFormat="1" x14ac:dyDescent="0.25"/>
    <row r="623" spans="1:9" s="133" customFormat="1" ht="23.45" customHeight="1" x14ac:dyDescent="0.35">
      <c r="A623" s="133">
        <v>18</v>
      </c>
      <c r="C623" s="143" t="str">
        <f>CONCATENATE("  ",Paramètres!$E$14)</f>
        <v xml:space="preserve">  </v>
      </c>
      <c r="D623" s="144"/>
      <c r="E623" s="144"/>
      <c r="F623" s="144"/>
      <c r="G623" s="144" t="str">
        <f>Paramètres!$E$16</f>
        <v/>
      </c>
      <c r="H623" s="149"/>
      <c r="I623" s="150"/>
    </row>
    <row r="624" spans="1:9" s="133" customFormat="1" ht="27.6" customHeight="1" x14ac:dyDescent="0.3">
      <c r="A624" s="133" t="str">
        <f>IFERROR(VLOOKUP(A623,Sélection!$B$2:$F$400,2,0),"")</f>
        <v/>
      </c>
      <c r="C624" s="145" t="s">
        <v>2036</v>
      </c>
      <c r="D624" s="146"/>
      <c r="E624" s="146"/>
      <c r="F624" s="14"/>
      <c r="G624" s="146" t="s">
        <v>2029</v>
      </c>
      <c r="H624" s="14"/>
      <c r="I624" s="31"/>
    </row>
    <row r="625" spans="3:9" s="133" customFormat="1" x14ac:dyDescent="0.25">
      <c r="C625" s="147"/>
      <c r="D625" s="14"/>
      <c r="E625" s="14"/>
      <c r="F625" s="14"/>
      <c r="G625" s="14"/>
      <c r="H625" s="14"/>
      <c r="I625" s="31"/>
    </row>
    <row r="626" spans="3:9" s="133" customFormat="1" ht="34.9" customHeight="1" x14ac:dyDescent="0.25">
      <c r="C626" s="147"/>
      <c r="D626" s="14"/>
      <c r="E626" s="14"/>
      <c r="F626" s="14"/>
      <c r="G626" s="14"/>
      <c r="H626" s="14"/>
      <c r="I626" s="31"/>
    </row>
    <row r="627" spans="3:9" s="133" customFormat="1" ht="34.9" customHeight="1" x14ac:dyDescent="0.25">
      <c r="C627" s="148"/>
      <c r="D627" s="16"/>
      <c r="E627" s="16"/>
      <c r="F627" s="16"/>
      <c r="G627" s="16"/>
      <c r="H627" s="16"/>
      <c r="I627" s="32"/>
    </row>
    <row r="628" spans="3:9" s="133" customFormat="1" x14ac:dyDescent="0.25"/>
    <row r="629" spans="3:9" s="133" customFormat="1" x14ac:dyDescent="0.25"/>
    <row r="630" spans="3:9" s="133" customFormat="1" ht="18.75" x14ac:dyDescent="0.3">
      <c r="C630" s="418" t="s">
        <v>2033</v>
      </c>
      <c r="D630" s="418"/>
      <c r="E630" s="418"/>
      <c r="F630" s="418"/>
      <c r="G630" s="418"/>
      <c r="H630" s="418"/>
      <c r="I630" s="418"/>
    </row>
    <row r="631" spans="3:9" s="133" customFormat="1" ht="21" x14ac:dyDescent="0.35">
      <c r="C631" s="418" t="s">
        <v>2032</v>
      </c>
      <c r="D631" s="422"/>
      <c r="E631" s="422"/>
      <c r="F631" s="422"/>
      <c r="G631" s="422"/>
      <c r="H631" s="422"/>
      <c r="I631" s="422"/>
    </row>
    <row r="632" spans="3:9" s="133" customFormat="1" ht="11.45" customHeight="1" x14ac:dyDescent="0.25"/>
    <row r="633" spans="3:9" s="133" customFormat="1" ht="21" x14ac:dyDescent="0.35">
      <c r="C633" s="10" t="str">
        <f>IF(ASNS!$A624&lt;&gt;"",IF(VLOOKUP($A624,'Saisie des compétences'!$H:$AH,27,0)="a",VLOOKUP($A624,'Import élèves'!$C:$G,4,0),""),"")</f>
        <v/>
      </c>
      <c r="D633" s="10"/>
      <c r="E633" s="10" t="str">
        <f>IF(ASNS!$A624&lt;&gt;"",IF(VLOOKUP($A624,'Saisie des compétences'!$H:$AH,27,0)="a",VLOOKUP($A624,'Import élèves'!$C:$G,3,0),""),"")</f>
        <v/>
      </c>
      <c r="H633" s="10"/>
    </row>
    <row r="634" spans="3:9" s="133" customFormat="1" ht="34.9" customHeight="1" x14ac:dyDescent="0.35">
      <c r="C634" s="10" t="s">
        <v>2007</v>
      </c>
      <c r="D634" s="10"/>
      <c r="E634" s="417" t="str">
        <f>IF(ASNS!$A624&lt;&gt;"",IF(VLOOKUP($A624,'Saisie des compétences'!$H:$AH,27,0)="a",VLOOKUP($A624,'Import élèves'!$C:$G,5,0),""),"")</f>
        <v/>
      </c>
      <c r="F634" s="417"/>
    </row>
    <row r="635" spans="3:9" s="133" customFormat="1" ht="28.15" customHeight="1" x14ac:dyDescent="0.3">
      <c r="C635" s="418" t="s">
        <v>2095</v>
      </c>
      <c r="D635" s="418"/>
      <c r="E635" s="418"/>
      <c r="F635" s="418"/>
      <c r="G635" s="418"/>
      <c r="H635" s="418"/>
      <c r="I635" s="418"/>
    </row>
    <row r="636" spans="3:9" s="133" customFormat="1" ht="18.75" x14ac:dyDescent="0.3">
      <c r="C636" s="418" t="s">
        <v>2008</v>
      </c>
      <c r="D636" s="418"/>
      <c r="E636" s="418"/>
      <c r="F636" s="418"/>
      <c r="G636" s="418"/>
      <c r="H636" s="418"/>
      <c r="I636" s="418"/>
    </row>
    <row r="637" spans="3:9" s="133" customFormat="1" ht="21" x14ac:dyDescent="0.35">
      <c r="C637" s="10"/>
      <c r="D637" s="10"/>
      <c r="E637" s="10"/>
      <c r="F637" s="10"/>
      <c r="G637" s="10"/>
      <c r="H637" s="10"/>
    </row>
    <row r="638" spans="3:9" s="133" customFormat="1" ht="25.9" customHeight="1" x14ac:dyDescent="0.35">
      <c r="C638" s="165" t="s">
        <v>2038</v>
      </c>
      <c r="D638" s="149"/>
      <c r="E638" s="149"/>
      <c r="F638" s="149"/>
      <c r="G638" s="160"/>
      <c r="H638" s="144"/>
      <c r="I638" s="150"/>
    </row>
    <row r="639" spans="3:9" s="133" customFormat="1" ht="21" x14ac:dyDescent="0.35">
      <c r="C639" s="151" t="str">
        <f>CONCATENATE("  ",Sélection!$N$22,"  ",Sélection!$N$24,", ", Sélection!$N$26)</f>
        <v xml:space="preserve">    , PE</v>
      </c>
      <c r="D639" s="152"/>
      <c r="E639" s="152"/>
      <c r="G639" s="152" t="str">
        <f>CONCATENATE(Sélection!$Q$22,"  ",Sélection!$Q$24,", ", Sélection!$Q$26)</f>
        <v xml:space="preserve">  , MNS</v>
      </c>
      <c r="H639" s="14"/>
      <c r="I639" s="31"/>
    </row>
    <row r="640" spans="3:9" s="133" customFormat="1" x14ac:dyDescent="0.25">
      <c r="C640" s="147"/>
      <c r="D640" s="14"/>
      <c r="E640" s="14"/>
      <c r="G640" s="14"/>
      <c r="H640" s="14"/>
      <c r="I640" s="31"/>
    </row>
    <row r="641" spans="3:9" s="155" customFormat="1" ht="20.45" customHeight="1" x14ac:dyDescent="0.25">
      <c r="C641" s="156" t="s">
        <v>2034</v>
      </c>
      <c r="D641" s="157"/>
      <c r="E641" s="157"/>
      <c r="G641" s="157" t="s">
        <v>2030</v>
      </c>
      <c r="H641" s="153"/>
      <c r="I641" s="154"/>
    </row>
    <row r="642" spans="3:9" s="133" customFormat="1" x14ac:dyDescent="0.25">
      <c r="C642" s="158" t="s">
        <v>2035</v>
      </c>
      <c r="D642" s="159"/>
      <c r="E642" s="159"/>
      <c r="G642" s="159" t="s">
        <v>2031</v>
      </c>
      <c r="H642" s="14"/>
      <c r="I642" s="31"/>
    </row>
    <row r="643" spans="3:9" s="133" customFormat="1" x14ac:dyDescent="0.25">
      <c r="C643" s="147"/>
      <c r="D643" s="14"/>
      <c r="E643" s="14"/>
      <c r="F643" s="14"/>
      <c r="G643" s="14"/>
      <c r="H643" s="14"/>
      <c r="I643" s="31"/>
    </row>
    <row r="644" spans="3:9" s="133" customFormat="1" x14ac:dyDescent="0.25">
      <c r="C644" s="147"/>
      <c r="D644" s="14"/>
      <c r="E644" s="14"/>
      <c r="F644" s="14"/>
      <c r="G644" s="14"/>
      <c r="H644" s="14"/>
      <c r="I644" s="31"/>
    </row>
    <row r="645" spans="3:9" s="133" customFormat="1" x14ac:dyDescent="0.25">
      <c r="C645" s="147"/>
      <c r="D645" s="14"/>
      <c r="E645" s="14"/>
      <c r="F645" s="14"/>
      <c r="G645" s="14"/>
      <c r="H645" s="14"/>
      <c r="I645" s="31"/>
    </row>
    <row r="646" spans="3:9" s="133" customFormat="1" x14ac:dyDescent="0.25">
      <c r="C646" s="147"/>
      <c r="D646" s="14"/>
      <c r="E646" s="14"/>
      <c r="F646" s="14"/>
      <c r="G646" s="14"/>
      <c r="H646" s="14"/>
      <c r="I646" s="31"/>
    </row>
    <row r="647" spans="3:9" s="133" customFormat="1" x14ac:dyDescent="0.25">
      <c r="C647" s="148"/>
      <c r="D647" s="16"/>
      <c r="E647" s="16"/>
      <c r="F647" s="16"/>
      <c r="G647" s="16"/>
      <c r="H647" s="16"/>
      <c r="I647" s="32"/>
    </row>
    <row r="648" spans="3:9" s="133" customFormat="1" ht="21.95" customHeight="1" x14ac:dyDescent="0.25"/>
    <row r="649" spans="3:9" s="133" customFormat="1" ht="21.95" customHeight="1" x14ac:dyDescent="0.25">
      <c r="H649" s="161"/>
      <c r="I649" s="150"/>
    </row>
    <row r="650" spans="3:9" s="133" customFormat="1" ht="35.450000000000003" customHeight="1" x14ac:dyDescent="0.65">
      <c r="E650" s="163"/>
      <c r="F650" s="141"/>
      <c r="G650" s="142"/>
      <c r="H650" s="419" t="s">
        <v>2037</v>
      </c>
      <c r="I650" s="420"/>
    </row>
    <row r="651" spans="3:9" s="133" customFormat="1" x14ac:dyDescent="0.25">
      <c r="E651" s="164"/>
      <c r="H651" s="147"/>
      <c r="I651" s="31"/>
    </row>
    <row r="652" spans="3:9" s="133" customFormat="1" ht="35.450000000000003" customHeight="1" x14ac:dyDescent="0.65">
      <c r="E652" s="163"/>
      <c r="F652" s="141"/>
      <c r="G652" s="142"/>
      <c r="H652" s="162"/>
      <c r="I652" s="31"/>
    </row>
    <row r="653" spans="3:9" s="133" customFormat="1" x14ac:dyDescent="0.25">
      <c r="H653" s="147"/>
      <c r="I653" s="31"/>
    </row>
    <row r="654" spans="3:9" s="133" customFormat="1" x14ac:dyDescent="0.25">
      <c r="H654" s="148"/>
      <c r="I654" s="32"/>
    </row>
    <row r="655" spans="3:9" s="133" customFormat="1" ht="36" x14ac:dyDescent="0.65">
      <c r="C655" s="163" t="s">
        <v>2120</v>
      </c>
      <c r="E655" s="163"/>
      <c r="G655" s="163"/>
      <c r="H655" s="14"/>
      <c r="I655" s="14"/>
    </row>
    <row r="656" spans="3:9" s="133" customFormat="1" ht="24" customHeight="1" x14ac:dyDescent="0.65">
      <c r="G656" s="163"/>
    </row>
    <row r="657" spans="1:9" s="133" customFormat="1" ht="21" x14ac:dyDescent="0.35">
      <c r="A657" s="10"/>
      <c r="B657" s="10"/>
      <c r="C657" s="421">
        <f>Paramètres!$H$3</f>
        <v>0</v>
      </c>
      <c r="D657" s="421"/>
      <c r="E657" s="421"/>
      <c r="F657" s="421"/>
      <c r="G657" s="421"/>
      <c r="H657" s="421"/>
    </row>
    <row r="658" spans="1:9" s="133" customFormat="1" x14ac:dyDescent="0.25"/>
    <row r="659" spans="1:9" s="133" customFormat="1" ht="23.45" customHeight="1" x14ac:dyDescent="0.35">
      <c r="A659" s="133">
        <v>19</v>
      </c>
      <c r="C659" s="143" t="str">
        <f>CONCATENATE("  ",Paramètres!$E$14)</f>
        <v xml:space="preserve">  </v>
      </c>
      <c r="D659" s="144"/>
      <c r="E659" s="144"/>
      <c r="F659" s="144"/>
      <c r="G659" s="144" t="str">
        <f>Paramètres!$E$16</f>
        <v/>
      </c>
      <c r="H659" s="149"/>
      <c r="I659" s="150"/>
    </row>
    <row r="660" spans="1:9" s="133" customFormat="1" ht="27.6" customHeight="1" x14ac:dyDescent="0.3">
      <c r="A660" s="133" t="str">
        <f>IFERROR(VLOOKUP(A659,Sélection!$B$2:$F$400,2,0),"")</f>
        <v/>
      </c>
      <c r="C660" s="145" t="s">
        <v>2036</v>
      </c>
      <c r="D660" s="146"/>
      <c r="E660" s="146"/>
      <c r="F660" s="14"/>
      <c r="G660" s="146" t="s">
        <v>2029</v>
      </c>
      <c r="H660" s="14"/>
      <c r="I660" s="31"/>
    </row>
    <row r="661" spans="1:9" s="133" customFormat="1" x14ac:dyDescent="0.25">
      <c r="C661" s="147"/>
      <c r="D661" s="14"/>
      <c r="E661" s="14"/>
      <c r="F661" s="14"/>
      <c r="G661" s="14"/>
      <c r="H661" s="14"/>
      <c r="I661" s="31"/>
    </row>
    <row r="662" spans="1:9" s="133" customFormat="1" ht="34.9" customHeight="1" x14ac:dyDescent="0.25">
      <c r="C662" s="147"/>
      <c r="D662" s="14"/>
      <c r="E662" s="14"/>
      <c r="F662" s="14"/>
      <c r="G662" s="14"/>
      <c r="H662" s="14"/>
      <c r="I662" s="31"/>
    </row>
    <row r="663" spans="1:9" s="133" customFormat="1" ht="34.9" customHeight="1" x14ac:dyDescent="0.25">
      <c r="C663" s="148"/>
      <c r="D663" s="16"/>
      <c r="E663" s="16"/>
      <c r="F663" s="16"/>
      <c r="G663" s="16"/>
      <c r="H663" s="16"/>
      <c r="I663" s="32"/>
    </row>
    <row r="664" spans="1:9" s="133" customFormat="1" x14ac:dyDescent="0.25"/>
    <row r="665" spans="1:9" s="133" customFormat="1" x14ac:dyDescent="0.25"/>
    <row r="666" spans="1:9" s="133" customFormat="1" ht="18.75" x14ac:dyDescent="0.3">
      <c r="C666" s="418" t="s">
        <v>2033</v>
      </c>
      <c r="D666" s="418"/>
      <c r="E666" s="418"/>
      <c r="F666" s="418"/>
      <c r="G666" s="418"/>
      <c r="H666" s="418"/>
      <c r="I666" s="418"/>
    </row>
    <row r="667" spans="1:9" s="133" customFormat="1" ht="21" x14ac:dyDescent="0.35">
      <c r="C667" s="418" t="s">
        <v>2032</v>
      </c>
      <c r="D667" s="422"/>
      <c r="E667" s="422"/>
      <c r="F667" s="422"/>
      <c r="G667" s="422"/>
      <c r="H667" s="422"/>
      <c r="I667" s="422"/>
    </row>
    <row r="668" spans="1:9" s="133" customFormat="1" ht="11.45" customHeight="1" x14ac:dyDescent="0.25"/>
    <row r="669" spans="1:9" s="133" customFormat="1" ht="21" x14ac:dyDescent="0.35">
      <c r="C669" s="10" t="str">
        <f>IF(ASNS!$A660&lt;&gt;"",IF(VLOOKUP($A660,'Saisie des compétences'!$H:$AH,27,0)="a",VLOOKUP($A660,'Import élèves'!$C:$G,4,0),""),"")</f>
        <v/>
      </c>
      <c r="D669" s="10"/>
      <c r="E669" s="10" t="str">
        <f>IF(ASNS!$A660&lt;&gt;"",IF(VLOOKUP($A660,'Saisie des compétences'!$H:$AH,27,0)="a",VLOOKUP($A660,'Import élèves'!$C:$G,3,0),""),"")</f>
        <v/>
      </c>
      <c r="H669" s="10"/>
    </row>
    <row r="670" spans="1:9" s="133" customFormat="1" ht="34.9" customHeight="1" x14ac:dyDescent="0.35">
      <c r="C670" s="10" t="s">
        <v>2007</v>
      </c>
      <c r="D670" s="10"/>
      <c r="E670" s="417" t="str">
        <f>IF(ASNS!$A660&lt;&gt;"",IF(VLOOKUP($A660,'Saisie des compétences'!$H:$AH,27,0)="a",VLOOKUP($A660,'Import élèves'!$C:$G,5,0),""),"")</f>
        <v/>
      </c>
      <c r="F670" s="417"/>
    </row>
    <row r="671" spans="1:9" s="133" customFormat="1" ht="28.15" customHeight="1" x14ac:dyDescent="0.3">
      <c r="C671" s="418" t="s">
        <v>2095</v>
      </c>
      <c r="D671" s="418"/>
      <c r="E671" s="418"/>
      <c r="F671" s="418"/>
      <c r="G671" s="418"/>
      <c r="H671" s="418"/>
      <c r="I671" s="418"/>
    </row>
    <row r="672" spans="1:9" s="133" customFormat="1" ht="18.75" x14ac:dyDescent="0.3">
      <c r="C672" s="418" t="s">
        <v>2008</v>
      </c>
      <c r="D672" s="418"/>
      <c r="E672" s="418"/>
      <c r="F672" s="418"/>
      <c r="G672" s="418"/>
      <c r="H672" s="418"/>
      <c r="I672" s="418"/>
    </row>
    <row r="673" spans="3:9" s="133" customFormat="1" ht="21" x14ac:dyDescent="0.35">
      <c r="C673" s="10"/>
      <c r="D673" s="10"/>
      <c r="E673" s="10"/>
      <c r="F673" s="10"/>
      <c r="G673" s="10"/>
      <c r="H673" s="10"/>
    </row>
    <row r="674" spans="3:9" s="133" customFormat="1" ht="25.9" customHeight="1" x14ac:dyDescent="0.35">
      <c r="C674" s="165" t="s">
        <v>2038</v>
      </c>
      <c r="D674" s="149"/>
      <c r="E674" s="149"/>
      <c r="F674" s="149"/>
      <c r="G674" s="160"/>
      <c r="H674" s="144"/>
      <c r="I674" s="150"/>
    </row>
    <row r="675" spans="3:9" s="133" customFormat="1" ht="21" x14ac:dyDescent="0.35">
      <c r="C675" s="151" t="str">
        <f>CONCATENATE("  ",Sélection!$N$22,"  ",Sélection!$N$24,", ", Sélection!$N$26)</f>
        <v xml:space="preserve">    , PE</v>
      </c>
      <c r="D675" s="152"/>
      <c r="E675" s="152"/>
      <c r="G675" s="152" t="str">
        <f>CONCATENATE(Sélection!$Q$22,"  ",Sélection!$Q$24,", ", Sélection!$Q$26)</f>
        <v xml:space="preserve">  , MNS</v>
      </c>
      <c r="H675" s="14"/>
      <c r="I675" s="31"/>
    </row>
    <row r="676" spans="3:9" s="133" customFormat="1" x14ac:dyDescent="0.25">
      <c r="C676" s="147"/>
      <c r="D676" s="14"/>
      <c r="E676" s="14"/>
      <c r="G676" s="14"/>
      <c r="H676" s="14"/>
      <c r="I676" s="31"/>
    </row>
    <row r="677" spans="3:9" s="155" customFormat="1" ht="20.45" customHeight="1" x14ac:dyDescent="0.25">
      <c r="C677" s="156" t="s">
        <v>2034</v>
      </c>
      <c r="D677" s="157"/>
      <c r="E677" s="157"/>
      <c r="G677" s="157" t="s">
        <v>2030</v>
      </c>
      <c r="H677" s="153"/>
      <c r="I677" s="154"/>
    </row>
    <row r="678" spans="3:9" s="133" customFormat="1" x14ac:dyDescent="0.25">
      <c r="C678" s="158" t="s">
        <v>2035</v>
      </c>
      <c r="D678" s="159"/>
      <c r="E678" s="159"/>
      <c r="G678" s="159" t="s">
        <v>2031</v>
      </c>
      <c r="H678" s="14"/>
      <c r="I678" s="31"/>
    </row>
    <row r="679" spans="3:9" s="133" customFormat="1" x14ac:dyDescent="0.25">
      <c r="C679" s="147"/>
      <c r="D679" s="14"/>
      <c r="E679" s="14"/>
      <c r="F679" s="14"/>
      <c r="G679" s="14"/>
      <c r="H679" s="14"/>
      <c r="I679" s="31"/>
    </row>
    <row r="680" spans="3:9" s="133" customFormat="1" x14ac:dyDescent="0.25">
      <c r="C680" s="147"/>
      <c r="D680" s="14"/>
      <c r="E680" s="14"/>
      <c r="F680" s="14"/>
      <c r="G680" s="14"/>
      <c r="H680" s="14"/>
      <c r="I680" s="31"/>
    </row>
    <row r="681" spans="3:9" s="133" customFormat="1" x14ac:dyDescent="0.25">
      <c r="C681" s="147"/>
      <c r="D681" s="14"/>
      <c r="E681" s="14"/>
      <c r="F681" s="14"/>
      <c r="G681" s="14"/>
      <c r="H681" s="14"/>
      <c r="I681" s="31"/>
    </row>
    <row r="682" spans="3:9" s="133" customFormat="1" x14ac:dyDescent="0.25">
      <c r="C682" s="147"/>
      <c r="D682" s="14"/>
      <c r="E682" s="14"/>
      <c r="F682" s="14"/>
      <c r="G682" s="14"/>
      <c r="H682" s="14"/>
      <c r="I682" s="31"/>
    </row>
    <row r="683" spans="3:9" s="133" customFormat="1" x14ac:dyDescent="0.25">
      <c r="C683" s="148"/>
      <c r="D683" s="16"/>
      <c r="E683" s="16"/>
      <c r="F683" s="16"/>
      <c r="G683" s="16"/>
      <c r="H683" s="16"/>
      <c r="I683" s="32"/>
    </row>
    <row r="684" spans="3:9" s="133" customFormat="1" ht="21.95" customHeight="1" x14ac:dyDescent="0.25"/>
    <row r="685" spans="3:9" s="133" customFormat="1" ht="21.95" customHeight="1" x14ac:dyDescent="0.25">
      <c r="H685" s="161"/>
      <c r="I685" s="150"/>
    </row>
    <row r="686" spans="3:9" s="133" customFormat="1" ht="35.450000000000003" customHeight="1" x14ac:dyDescent="0.65">
      <c r="E686" s="163"/>
      <c r="F686" s="141"/>
      <c r="G686" s="142"/>
      <c r="H686" s="419" t="s">
        <v>2037</v>
      </c>
      <c r="I686" s="420"/>
    </row>
    <row r="687" spans="3:9" s="133" customFormat="1" x14ac:dyDescent="0.25">
      <c r="E687" s="164"/>
      <c r="H687" s="147"/>
      <c r="I687" s="31"/>
    </row>
    <row r="688" spans="3:9" s="133" customFormat="1" ht="35.450000000000003" customHeight="1" x14ac:dyDescent="0.65">
      <c r="E688" s="163"/>
      <c r="F688" s="141"/>
      <c r="G688" s="142"/>
      <c r="H688" s="162"/>
      <c r="I688" s="31"/>
    </row>
    <row r="689" spans="1:9" s="133" customFormat="1" x14ac:dyDescent="0.25">
      <c r="H689" s="147"/>
      <c r="I689" s="31"/>
    </row>
    <row r="690" spans="1:9" s="133" customFormat="1" x14ac:dyDescent="0.25">
      <c r="H690" s="148"/>
      <c r="I690" s="32"/>
    </row>
    <row r="691" spans="1:9" s="133" customFormat="1" ht="36" x14ac:dyDescent="0.65">
      <c r="C691" s="163" t="s">
        <v>2120</v>
      </c>
      <c r="E691" s="163"/>
      <c r="G691" s="163"/>
      <c r="H691" s="14"/>
      <c r="I691" s="14"/>
    </row>
    <row r="692" spans="1:9" s="133" customFormat="1" ht="24" customHeight="1" x14ac:dyDescent="0.65">
      <c r="G692" s="163"/>
    </row>
    <row r="693" spans="1:9" s="133" customFormat="1" ht="21" x14ac:dyDescent="0.35">
      <c r="A693" s="10"/>
      <c r="B693" s="10"/>
      <c r="C693" s="421">
        <f>Paramètres!$H$3</f>
        <v>0</v>
      </c>
      <c r="D693" s="421"/>
      <c r="E693" s="421"/>
      <c r="F693" s="421"/>
      <c r="G693" s="421"/>
      <c r="H693" s="421"/>
    </row>
    <row r="694" spans="1:9" s="133" customFormat="1" x14ac:dyDescent="0.25"/>
    <row r="695" spans="1:9" s="133" customFormat="1" ht="23.45" customHeight="1" x14ac:dyDescent="0.35">
      <c r="A695" s="133">
        <v>20</v>
      </c>
      <c r="C695" s="143" t="str">
        <f>CONCATENATE("  ",Paramètres!$E$14)</f>
        <v xml:space="preserve">  </v>
      </c>
      <c r="D695" s="144"/>
      <c r="E695" s="144"/>
      <c r="F695" s="144"/>
      <c r="G695" s="144" t="str">
        <f>Paramètres!$E$16</f>
        <v/>
      </c>
      <c r="H695" s="149"/>
      <c r="I695" s="150"/>
    </row>
    <row r="696" spans="1:9" s="133" customFormat="1" ht="27.6" customHeight="1" x14ac:dyDescent="0.3">
      <c r="A696" s="133" t="str">
        <f>IFERROR(VLOOKUP(A695,Sélection!$B$2:$F$400,2,0),"")</f>
        <v/>
      </c>
      <c r="C696" s="145" t="s">
        <v>2036</v>
      </c>
      <c r="D696" s="146"/>
      <c r="E696" s="146"/>
      <c r="F696" s="14"/>
      <c r="G696" s="146" t="s">
        <v>2029</v>
      </c>
      <c r="H696" s="14"/>
      <c r="I696" s="31"/>
    </row>
    <row r="697" spans="1:9" s="133" customFormat="1" x14ac:dyDescent="0.25">
      <c r="C697" s="147"/>
      <c r="D697" s="14"/>
      <c r="E697" s="14"/>
      <c r="F697" s="14"/>
      <c r="G697" s="14"/>
      <c r="H697" s="14"/>
      <c r="I697" s="31"/>
    </row>
    <row r="698" spans="1:9" s="133" customFormat="1" ht="34.9" customHeight="1" x14ac:dyDescent="0.25">
      <c r="C698" s="147"/>
      <c r="D698" s="14"/>
      <c r="E698" s="14"/>
      <c r="F698" s="14"/>
      <c r="G698" s="14"/>
      <c r="H698" s="14"/>
      <c r="I698" s="31"/>
    </row>
    <row r="699" spans="1:9" s="133" customFormat="1" ht="34.9" customHeight="1" x14ac:dyDescent="0.25">
      <c r="C699" s="148"/>
      <c r="D699" s="16"/>
      <c r="E699" s="16"/>
      <c r="F699" s="16"/>
      <c r="G699" s="16"/>
      <c r="H699" s="16"/>
      <c r="I699" s="32"/>
    </row>
    <row r="700" spans="1:9" s="133" customFormat="1" x14ac:dyDescent="0.25"/>
    <row r="701" spans="1:9" s="133" customFormat="1" x14ac:dyDescent="0.25"/>
    <row r="702" spans="1:9" s="133" customFormat="1" ht="18.75" x14ac:dyDescent="0.3">
      <c r="C702" s="418" t="s">
        <v>2033</v>
      </c>
      <c r="D702" s="418"/>
      <c r="E702" s="418"/>
      <c r="F702" s="418"/>
      <c r="G702" s="418"/>
      <c r="H702" s="418"/>
      <c r="I702" s="418"/>
    </row>
    <row r="703" spans="1:9" s="133" customFormat="1" ht="21" x14ac:dyDescent="0.35">
      <c r="C703" s="418" t="s">
        <v>2032</v>
      </c>
      <c r="D703" s="422"/>
      <c r="E703" s="422"/>
      <c r="F703" s="422"/>
      <c r="G703" s="422"/>
      <c r="H703" s="422"/>
      <c r="I703" s="422"/>
    </row>
    <row r="704" spans="1:9" s="133" customFormat="1" ht="11.45" customHeight="1" x14ac:dyDescent="0.25"/>
    <row r="705" spans="3:9" s="133" customFormat="1" ht="21" x14ac:dyDescent="0.35">
      <c r="C705" s="10" t="str">
        <f>IF(ASNS!$A696&lt;&gt;"",IF(VLOOKUP($A696,'Saisie des compétences'!$H:$AH,27,0)="a",VLOOKUP($A696,'Import élèves'!$C:$G,4,0),""),"")</f>
        <v/>
      </c>
      <c r="D705" s="10"/>
      <c r="E705" s="10" t="str">
        <f>IF(ASNS!$A696&lt;&gt;"",IF(VLOOKUP($A696,'Saisie des compétences'!$H:$AH,27,0)="a",VLOOKUP($A696,'Import élèves'!$C:$G,3,0),""),"")</f>
        <v/>
      </c>
      <c r="H705" s="10"/>
    </row>
    <row r="706" spans="3:9" s="133" customFormat="1" ht="34.9" customHeight="1" x14ac:dyDescent="0.35">
      <c r="C706" s="10" t="s">
        <v>2007</v>
      </c>
      <c r="D706" s="10"/>
      <c r="E706" s="417" t="str">
        <f>IF(ASNS!$A696&lt;&gt;"",IF(VLOOKUP($A696,'Saisie des compétences'!$H:$AH,27,0)="a",VLOOKUP($A696,'Import élèves'!$C:$G,5,0),""),"")</f>
        <v/>
      </c>
      <c r="F706" s="417"/>
    </row>
    <row r="707" spans="3:9" s="133" customFormat="1" ht="28.15" customHeight="1" x14ac:dyDescent="0.3">
      <c r="C707" s="418" t="s">
        <v>2095</v>
      </c>
      <c r="D707" s="418"/>
      <c r="E707" s="418"/>
      <c r="F707" s="418"/>
      <c r="G707" s="418"/>
      <c r="H707" s="418"/>
      <c r="I707" s="418"/>
    </row>
    <row r="708" spans="3:9" s="133" customFormat="1" ht="18.75" x14ac:dyDescent="0.3">
      <c r="C708" s="418" t="s">
        <v>2008</v>
      </c>
      <c r="D708" s="418"/>
      <c r="E708" s="418"/>
      <c r="F708" s="418"/>
      <c r="G708" s="418"/>
      <c r="H708" s="418"/>
      <c r="I708" s="418"/>
    </row>
    <row r="709" spans="3:9" s="133" customFormat="1" ht="21" x14ac:dyDescent="0.35">
      <c r="C709" s="10"/>
      <c r="D709" s="10"/>
      <c r="E709" s="10"/>
      <c r="F709" s="10"/>
      <c r="G709" s="10"/>
      <c r="H709" s="10"/>
    </row>
    <row r="710" spans="3:9" s="133" customFormat="1" ht="25.9" customHeight="1" x14ac:dyDescent="0.35">
      <c r="C710" s="165" t="s">
        <v>2038</v>
      </c>
      <c r="D710" s="149"/>
      <c r="E710" s="149"/>
      <c r="F710" s="149"/>
      <c r="G710" s="160"/>
      <c r="H710" s="144"/>
      <c r="I710" s="150"/>
    </row>
    <row r="711" spans="3:9" s="133" customFormat="1" ht="21" x14ac:dyDescent="0.35">
      <c r="C711" s="151" t="str">
        <f>CONCATENATE("  ",Sélection!$N$22,"  ",Sélection!$N$24,", ", Sélection!$N$26)</f>
        <v xml:space="preserve">    , PE</v>
      </c>
      <c r="D711" s="152"/>
      <c r="E711" s="152"/>
      <c r="G711" s="152" t="str">
        <f>CONCATENATE(Sélection!$Q$22,"  ",Sélection!$Q$24,", ", Sélection!$Q$26)</f>
        <v xml:space="preserve">  , MNS</v>
      </c>
      <c r="H711" s="14"/>
      <c r="I711" s="31"/>
    </row>
    <row r="712" spans="3:9" s="133" customFormat="1" x14ac:dyDescent="0.25">
      <c r="C712" s="147"/>
      <c r="D712" s="14"/>
      <c r="E712" s="14"/>
      <c r="G712" s="14"/>
      <c r="H712" s="14"/>
      <c r="I712" s="31"/>
    </row>
    <row r="713" spans="3:9" s="155" customFormat="1" ht="20.45" customHeight="1" x14ac:dyDescent="0.25">
      <c r="C713" s="156" t="s">
        <v>2034</v>
      </c>
      <c r="D713" s="157"/>
      <c r="E713" s="157"/>
      <c r="G713" s="157" t="s">
        <v>2030</v>
      </c>
      <c r="H713" s="153"/>
      <c r="I713" s="154"/>
    </row>
    <row r="714" spans="3:9" s="133" customFormat="1" x14ac:dyDescent="0.25">
      <c r="C714" s="158" t="s">
        <v>2035</v>
      </c>
      <c r="D714" s="159"/>
      <c r="E714" s="159"/>
      <c r="G714" s="159" t="s">
        <v>2031</v>
      </c>
      <c r="H714" s="14"/>
      <c r="I714" s="31"/>
    </row>
    <row r="715" spans="3:9" s="133" customFormat="1" x14ac:dyDescent="0.25">
      <c r="C715" s="147"/>
      <c r="D715" s="14"/>
      <c r="E715" s="14"/>
      <c r="F715" s="14"/>
      <c r="G715" s="14"/>
      <c r="H715" s="14"/>
      <c r="I715" s="31"/>
    </row>
    <row r="716" spans="3:9" s="133" customFormat="1" x14ac:dyDescent="0.25">
      <c r="C716" s="147"/>
      <c r="D716" s="14"/>
      <c r="E716" s="14"/>
      <c r="F716" s="14"/>
      <c r="G716" s="14"/>
      <c r="H716" s="14"/>
      <c r="I716" s="31"/>
    </row>
    <row r="717" spans="3:9" s="133" customFormat="1" x14ac:dyDescent="0.25">
      <c r="C717" s="147"/>
      <c r="D717" s="14"/>
      <c r="E717" s="14"/>
      <c r="F717" s="14"/>
      <c r="G717" s="14"/>
      <c r="H717" s="14"/>
      <c r="I717" s="31"/>
    </row>
    <row r="718" spans="3:9" s="133" customFormat="1" x14ac:dyDescent="0.25">
      <c r="C718" s="147"/>
      <c r="D718" s="14"/>
      <c r="E718" s="14"/>
      <c r="F718" s="14"/>
      <c r="G718" s="14"/>
      <c r="H718" s="14"/>
      <c r="I718" s="31"/>
    </row>
    <row r="719" spans="3:9" s="133" customFormat="1" x14ac:dyDescent="0.25">
      <c r="C719" s="148"/>
      <c r="D719" s="16"/>
      <c r="E719" s="16"/>
      <c r="F719" s="16"/>
      <c r="G719" s="16"/>
      <c r="H719" s="16"/>
      <c r="I719" s="32"/>
    </row>
    <row r="720" spans="3:9" s="133" customFormat="1" x14ac:dyDescent="0.25"/>
  </sheetData>
  <sheetProtection algorithmName="SHA-512" hashValue="0RGwa8YyI6l0mmCGLYpL+JhPDn4Z9vniXBgoftui8lVUl/uX031ROji32xa+f19oesvX9cnvjiqQgLsHSLbKlA==" saltValue="PSKmEpjb90dRJzFcOwkP/Q==" spinCount="100000" sheet="1" selectLockedCells="1"/>
  <mergeCells count="140">
    <mergeCell ref="H2:I2"/>
    <mergeCell ref="C9:H9"/>
    <mergeCell ref="C24:I24"/>
    <mergeCell ref="C18:I18"/>
    <mergeCell ref="C19:I19"/>
    <mergeCell ref="C23:I23"/>
    <mergeCell ref="E22:F22"/>
    <mergeCell ref="H74:I74"/>
    <mergeCell ref="C81:H81"/>
    <mergeCell ref="C90:I90"/>
    <mergeCell ref="C91:I91"/>
    <mergeCell ref="E94:F94"/>
    <mergeCell ref="E58:F58"/>
    <mergeCell ref="C59:I59"/>
    <mergeCell ref="C60:I60"/>
    <mergeCell ref="H38:I38"/>
    <mergeCell ref="C45:H45"/>
    <mergeCell ref="C54:I54"/>
    <mergeCell ref="C55:I55"/>
    <mergeCell ref="C127:I127"/>
    <mergeCell ref="E130:F130"/>
    <mergeCell ref="C131:I131"/>
    <mergeCell ref="C132:I132"/>
    <mergeCell ref="H146:I146"/>
    <mergeCell ref="C95:I95"/>
    <mergeCell ref="C96:I96"/>
    <mergeCell ref="H110:I110"/>
    <mergeCell ref="C117:H117"/>
    <mergeCell ref="C126:I126"/>
    <mergeCell ref="C168:I168"/>
    <mergeCell ref="H182:I182"/>
    <mergeCell ref="C189:H189"/>
    <mergeCell ref="C198:I198"/>
    <mergeCell ref="C199:I199"/>
    <mergeCell ref="C153:H153"/>
    <mergeCell ref="C162:I162"/>
    <mergeCell ref="C163:I163"/>
    <mergeCell ref="E166:F166"/>
    <mergeCell ref="C167:I167"/>
    <mergeCell ref="C234:I234"/>
    <mergeCell ref="C235:I235"/>
    <mergeCell ref="E238:F238"/>
    <mergeCell ref="C239:I239"/>
    <mergeCell ref="C240:I240"/>
    <mergeCell ref="E202:F202"/>
    <mergeCell ref="C203:I203"/>
    <mergeCell ref="C204:I204"/>
    <mergeCell ref="H218:I218"/>
    <mergeCell ref="C225:H225"/>
    <mergeCell ref="C275:I275"/>
    <mergeCell ref="C276:I276"/>
    <mergeCell ref="H290:I290"/>
    <mergeCell ref="C297:H297"/>
    <mergeCell ref="C306:I306"/>
    <mergeCell ref="H254:I254"/>
    <mergeCell ref="C261:H261"/>
    <mergeCell ref="C270:I270"/>
    <mergeCell ref="C271:I271"/>
    <mergeCell ref="E274:F274"/>
    <mergeCell ref="C333:H333"/>
    <mergeCell ref="C342:I342"/>
    <mergeCell ref="C343:I343"/>
    <mergeCell ref="E346:F346"/>
    <mergeCell ref="C347:I347"/>
    <mergeCell ref="C307:I307"/>
    <mergeCell ref="E310:F310"/>
    <mergeCell ref="C311:I311"/>
    <mergeCell ref="C312:I312"/>
    <mergeCell ref="H326:I326"/>
    <mergeCell ref="E382:F382"/>
    <mergeCell ref="C383:I383"/>
    <mergeCell ref="C384:I384"/>
    <mergeCell ref="H398:I398"/>
    <mergeCell ref="C405:H405"/>
    <mergeCell ref="C348:I348"/>
    <mergeCell ref="H362:I362"/>
    <mergeCell ref="C369:H369"/>
    <mergeCell ref="C378:I378"/>
    <mergeCell ref="C379:I379"/>
    <mergeCell ref="H434:I434"/>
    <mergeCell ref="C441:H441"/>
    <mergeCell ref="C450:I450"/>
    <mergeCell ref="C451:I451"/>
    <mergeCell ref="E454:F454"/>
    <mergeCell ref="C414:I414"/>
    <mergeCell ref="C415:I415"/>
    <mergeCell ref="E418:F418"/>
    <mergeCell ref="C419:I419"/>
    <mergeCell ref="C420:I420"/>
    <mergeCell ref="C487:I487"/>
    <mergeCell ref="E490:F490"/>
    <mergeCell ref="C491:I491"/>
    <mergeCell ref="C492:I492"/>
    <mergeCell ref="H506:I506"/>
    <mergeCell ref="C455:I455"/>
    <mergeCell ref="C456:I456"/>
    <mergeCell ref="H470:I470"/>
    <mergeCell ref="C477:H477"/>
    <mergeCell ref="C486:I486"/>
    <mergeCell ref="C528:I528"/>
    <mergeCell ref="H542:I542"/>
    <mergeCell ref="C549:H549"/>
    <mergeCell ref="C558:I558"/>
    <mergeCell ref="C559:I559"/>
    <mergeCell ref="C513:H513"/>
    <mergeCell ref="C522:I522"/>
    <mergeCell ref="C523:I523"/>
    <mergeCell ref="E526:F526"/>
    <mergeCell ref="C527:I527"/>
    <mergeCell ref="C594:I594"/>
    <mergeCell ref="C595:I595"/>
    <mergeCell ref="E598:F598"/>
    <mergeCell ref="C599:I599"/>
    <mergeCell ref="C600:I600"/>
    <mergeCell ref="E562:F562"/>
    <mergeCell ref="C563:I563"/>
    <mergeCell ref="C564:I564"/>
    <mergeCell ref="H578:I578"/>
    <mergeCell ref="C585:H585"/>
    <mergeCell ref="E706:F706"/>
    <mergeCell ref="C707:I707"/>
    <mergeCell ref="C708:I708"/>
    <mergeCell ref="H614:I614"/>
    <mergeCell ref="C621:H621"/>
    <mergeCell ref="C631:I631"/>
    <mergeCell ref="E634:F634"/>
    <mergeCell ref="C636:I636"/>
    <mergeCell ref="H650:I650"/>
    <mergeCell ref="C657:H657"/>
    <mergeCell ref="C666:I666"/>
    <mergeCell ref="C667:I667"/>
    <mergeCell ref="E670:F670"/>
    <mergeCell ref="C671:I671"/>
    <mergeCell ref="C672:I672"/>
    <mergeCell ref="H686:I686"/>
    <mergeCell ref="C693:H693"/>
    <mergeCell ref="C702:I702"/>
    <mergeCell ref="C703:I703"/>
    <mergeCell ref="C635:I635"/>
    <mergeCell ref="C630:I630"/>
  </mergeCells>
  <pageMargins left="0.25" right="0.25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5</vt:i4>
      </vt:variant>
    </vt:vector>
  </HeadingPairs>
  <TitlesOfParts>
    <vt:vector size="17" baseType="lpstr">
      <vt:lpstr>Paramètres</vt:lpstr>
      <vt:lpstr>Import élèves</vt:lpstr>
      <vt:lpstr>Saisie des compétences</vt:lpstr>
      <vt:lpstr>Compétences</vt:lpstr>
      <vt:lpstr>Sélection</vt:lpstr>
      <vt:lpstr>Liste pour éval</vt:lpstr>
      <vt:lpstr>Liste pour ASNS</vt:lpstr>
      <vt:lpstr>Bilan compétences</vt:lpstr>
      <vt:lpstr>ASNS</vt:lpstr>
      <vt:lpstr>Bilan</vt:lpstr>
      <vt:lpstr>ecoles</vt:lpstr>
      <vt:lpstr>Piscines</vt:lpstr>
      <vt:lpstr>ASNS!Zone_d_impression</vt:lpstr>
      <vt:lpstr>'Bilan compétences'!Zone_d_impression</vt:lpstr>
      <vt:lpstr>Compétences!Zone_d_impression</vt:lpstr>
      <vt:lpstr>'Liste pour ASNS'!Zone_d_impression</vt:lpstr>
      <vt:lpstr>'Liste pour éval'!Zone_d_impression</vt:lpstr>
    </vt:vector>
  </TitlesOfParts>
  <Company>DSI-Rectorat de Versailles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CART</dc:creator>
  <cp:lastModifiedBy>Julian Pourchet</cp:lastModifiedBy>
  <cp:lastPrinted>2018-09-18T13:46:01Z</cp:lastPrinted>
  <dcterms:created xsi:type="dcterms:W3CDTF">2017-01-10T16:14:40Z</dcterms:created>
  <dcterms:modified xsi:type="dcterms:W3CDTF">2022-12-15T09:16:48Z</dcterms:modified>
</cp:coreProperties>
</file>